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uthani\OneDrive - statsbots.org.bw\Documents\"/>
    </mc:Choice>
  </mc:AlternateContent>
  <bookViews>
    <workbookView xWindow="0" yWindow="0" windowWidth="24860" windowHeight="12210" activeTab="10"/>
  </bookViews>
  <sheets>
    <sheet name="Revision " sheetId="20" r:id="rId1"/>
    <sheet name="Table 1.0 " sheetId="1" r:id="rId2"/>
    <sheet name="2.1" sheetId="2" r:id="rId3"/>
    <sheet name="2.2" sheetId="5" r:id="rId4"/>
    <sheet name="2.3" sheetId="6" r:id="rId5"/>
    <sheet name="3.1" sheetId="3" r:id="rId6"/>
    <sheet name="3.2" sheetId="4" r:id="rId7"/>
    <sheet name="4.1" sheetId="8" r:id="rId8"/>
    <sheet name="4.2" sheetId="9" r:id="rId9"/>
    <sheet name="Table C1" sheetId="10" r:id="rId10"/>
    <sheet name="Table C2" sheetId="11" r:id="rId11"/>
  </sheets>
  <calcPr calcId="152511"/>
</workbook>
</file>

<file path=xl/calcChain.xml><?xml version="1.0" encoding="utf-8"?>
<calcChain xmlns="http://schemas.openxmlformats.org/spreadsheetml/2006/main">
  <c r="L44" i="1" l="1"/>
  <c r="C23" i="3" l="1"/>
  <c r="D23" i="3"/>
  <c r="E23" i="3"/>
  <c r="F23" i="3"/>
  <c r="G23" i="3"/>
  <c r="H23" i="3"/>
  <c r="I23" i="3"/>
  <c r="J23" i="3"/>
  <c r="K23" i="3"/>
  <c r="L23" i="3"/>
  <c r="N23" i="3"/>
  <c r="B23" i="3"/>
  <c r="K5" i="20"/>
  <c r="J5" i="20"/>
  <c r="L5" i="20"/>
  <c r="I5" i="20"/>
  <c r="M25" i="4" l="1"/>
  <c r="B42" i="6"/>
  <c r="H5" i="20"/>
  <c r="E5" i="20"/>
  <c r="M5" i="20"/>
  <c r="N5" i="20" l="1"/>
  <c r="F6" i="11" l="1"/>
  <c r="E19" i="11"/>
  <c r="F19" i="11" s="1"/>
  <c r="F5" i="11" l="1"/>
  <c r="F18" i="11"/>
  <c r="F17" i="11"/>
  <c r="F16" i="11"/>
  <c r="F15" i="11"/>
  <c r="F14" i="11"/>
  <c r="F13" i="11"/>
  <c r="F12" i="11"/>
  <c r="F11" i="11"/>
  <c r="F10" i="11"/>
  <c r="F9" i="11"/>
  <c r="F8" i="11"/>
  <c r="F7" i="11"/>
  <c r="F4" i="11"/>
  <c r="F3" i="1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5" i="9"/>
  <c r="F66" i="9"/>
  <c r="F4" i="9"/>
  <c r="D64" i="9"/>
  <c r="E14" i="9" s="1"/>
  <c r="D62" i="9"/>
  <c r="F62" i="9" s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60" i="8"/>
  <c r="F61" i="8"/>
  <c r="F4" i="8"/>
  <c r="D59" i="8"/>
  <c r="E5" i="8" s="1"/>
  <c r="E40" i="8" l="1"/>
  <c r="E59" i="8"/>
  <c r="E47" i="8"/>
  <c r="E46" i="8"/>
  <c r="E52" i="9"/>
  <c r="E51" i="9"/>
  <c r="E27" i="9"/>
  <c r="E53" i="9"/>
  <c r="E28" i="9"/>
  <c r="E12" i="9"/>
  <c r="E37" i="9"/>
  <c r="E13" i="9"/>
  <c r="E32" i="8"/>
  <c r="E54" i="8"/>
  <c r="E35" i="8"/>
  <c r="E34" i="8"/>
  <c r="E33" i="8"/>
  <c r="E27" i="8"/>
  <c r="E55" i="8"/>
  <c r="E19" i="8"/>
  <c r="E18" i="8"/>
  <c r="E51" i="8"/>
  <c r="E49" i="8"/>
  <c r="E15" i="8"/>
  <c r="E56" i="8"/>
  <c r="E26" i="8"/>
  <c r="E20" i="8"/>
  <c r="E53" i="8"/>
  <c r="E52" i="8"/>
  <c r="E17" i="8"/>
  <c r="E50" i="8"/>
  <c r="E16" i="8"/>
  <c r="E48" i="8"/>
  <c r="E13" i="8"/>
  <c r="E12" i="8"/>
  <c r="E37" i="8"/>
  <c r="E11" i="8"/>
  <c r="E39" i="8"/>
  <c r="E38" i="8"/>
  <c r="E36" i="8"/>
  <c r="E10" i="8"/>
  <c r="E14" i="8"/>
  <c r="E45" i="8"/>
  <c r="E25" i="8"/>
  <c r="E9" i="8"/>
  <c r="E44" i="8"/>
  <c r="E24" i="8"/>
  <c r="E8" i="8"/>
  <c r="E43" i="8"/>
  <c r="E23" i="8"/>
  <c r="E7" i="8"/>
  <c r="E42" i="8"/>
  <c r="E22" i="8"/>
  <c r="E6" i="8"/>
  <c r="F59" i="8"/>
  <c r="E41" i="8"/>
  <c r="E21" i="8"/>
  <c r="E22" i="9"/>
  <c r="E50" i="9"/>
  <c r="E43" i="9"/>
  <c r="E10" i="9"/>
  <c r="E49" i="9"/>
  <c r="E64" i="9"/>
  <c r="E24" i="9"/>
  <c r="E23" i="9"/>
  <c r="E62" i="9"/>
  <c r="E6" i="9"/>
  <c r="E5" i="9"/>
  <c r="E60" i="9"/>
  <c r="E18" i="9"/>
  <c r="E56" i="9"/>
  <c r="E11" i="9"/>
  <c r="E26" i="9"/>
  <c r="E4" i="9"/>
  <c r="E25" i="9"/>
  <c r="E9" i="9"/>
  <c r="E48" i="9"/>
  <c r="E8" i="9"/>
  <c r="E47" i="9"/>
  <c r="E7" i="9"/>
  <c r="E46" i="9"/>
  <c r="E61" i="9"/>
  <c r="E45" i="9"/>
  <c r="E21" i="9"/>
  <c r="E44" i="9"/>
  <c r="E20" i="9"/>
  <c r="E59" i="9"/>
  <c r="E19" i="9"/>
  <c r="E58" i="9"/>
  <c r="E42" i="9"/>
  <c r="E57" i="9"/>
  <c r="E41" i="9"/>
  <c r="E17" i="9"/>
  <c r="F64" i="9"/>
  <c r="E40" i="9"/>
  <c r="E16" i="9"/>
  <c r="E55" i="9"/>
  <c r="E39" i="9"/>
  <c r="E15" i="9"/>
  <c r="E54" i="9"/>
  <c r="E38" i="9"/>
  <c r="D63" i="9"/>
  <c r="E4" i="8"/>
  <c r="F63" i="9" l="1"/>
  <c r="E63" i="9"/>
  <c r="S5" i="4" l="1"/>
  <c r="T5" i="4"/>
  <c r="U5" i="4"/>
  <c r="V5" i="4"/>
  <c r="W5" i="4"/>
  <c r="X5" i="4"/>
  <c r="Y5" i="4"/>
  <c r="Z5" i="4"/>
  <c r="AA5" i="4"/>
  <c r="AB5" i="4"/>
  <c r="AC5" i="4"/>
  <c r="AE5" i="4"/>
  <c r="S6" i="4"/>
  <c r="T6" i="4"/>
  <c r="U6" i="4"/>
  <c r="V6" i="4"/>
  <c r="W6" i="4"/>
  <c r="X6" i="4"/>
  <c r="Y6" i="4"/>
  <c r="Z6" i="4"/>
  <c r="AA6" i="4"/>
  <c r="AB6" i="4"/>
  <c r="AC6" i="4"/>
  <c r="AE6" i="4"/>
  <c r="S7" i="4"/>
  <c r="T7" i="4"/>
  <c r="U7" i="4"/>
  <c r="V7" i="4"/>
  <c r="W7" i="4"/>
  <c r="X7" i="4"/>
  <c r="Y7" i="4"/>
  <c r="Z7" i="4"/>
  <c r="AA7" i="4"/>
  <c r="AB7" i="4"/>
  <c r="AC7" i="4"/>
  <c r="AE7" i="4"/>
  <c r="S8" i="4"/>
  <c r="T8" i="4"/>
  <c r="U8" i="4"/>
  <c r="V8" i="4"/>
  <c r="W8" i="4"/>
  <c r="X8" i="4"/>
  <c r="Y8" i="4"/>
  <c r="Z8" i="4"/>
  <c r="AA8" i="4"/>
  <c r="AB8" i="4"/>
  <c r="AC8" i="4"/>
  <c r="AE8" i="4"/>
  <c r="S9" i="4"/>
  <c r="T9" i="4"/>
  <c r="U9" i="4"/>
  <c r="V9" i="4"/>
  <c r="W9" i="4"/>
  <c r="X9" i="4"/>
  <c r="Y9" i="4"/>
  <c r="Z9" i="4"/>
  <c r="AA9" i="4"/>
  <c r="AB9" i="4"/>
  <c r="AC9" i="4"/>
  <c r="AE9" i="4"/>
  <c r="S11" i="4"/>
  <c r="T11" i="4"/>
  <c r="U11" i="4"/>
  <c r="V11" i="4"/>
  <c r="W11" i="4"/>
  <c r="X11" i="4"/>
  <c r="Y11" i="4"/>
  <c r="Z11" i="4"/>
  <c r="AA11" i="4"/>
  <c r="AB11" i="4"/>
  <c r="AC11" i="4"/>
  <c r="AE11" i="4"/>
  <c r="S13" i="4"/>
  <c r="T13" i="4"/>
  <c r="U13" i="4"/>
  <c r="V13" i="4"/>
  <c r="W13" i="4"/>
  <c r="X13" i="4"/>
  <c r="Y13" i="4"/>
  <c r="Z13" i="4"/>
  <c r="AA13" i="4"/>
  <c r="AB13" i="4"/>
  <c r="AC13" i="4"/>
  <c r="AE13" i="4"/>
  <c r="S14" i="4"/>
  <c r="T14" i="4"/>
  <c r="U14" i="4"/>
  <c r="V14" i="4"/>
  <c r="W14" i="4"/>
  <c r="X14" i="4"/>
  <c r="Y14" i="4"/>
  <c r="Z14" i="4"/>
  <c r="AA14" i="4"/>
  <c r="AB14" i="4"/>
  <c r="AC14" i="4"/>
  <c r="AE14" i="4"/>
  <c r="S15" i="4"/>
  <c r="T15" i="4"/>
  <c r="U15" i="4"/>
  <c r="V15" i="4"/>
  <c r="W15" i="4"/>
  <c r="X15" i="4"/>
  <c r="Y15" i="4"/>
  <c r="Z15" i="4"/>
  <c r="AA15" i="4"/>
  <c r="AB15" i="4"/>
  <c r="AC15" i="4"/>
  <c r="AE15" i="4"/>
  <c r="S16" i="4"/>
  <c r="T16" i="4"/>
  <c r="U16" i="4"/>
  <c r="V16" i="4"/>
  <c r="W16" i="4"/>
  <c r="X16" i="4"/>
  <c r="Y16" i="4"/>
  <c r="Z16" i="4"/>
  <c r="AA16" i="4"/>
  <c r="AB16" i="4"/>
  <c r="AC16" i="4"/>
  <c r="AE16" i="4"/>
  <c r="S17" i="4"/>
  <c r="T17" i="4"/>
  <c r="U17" i="4"/>
  <c r="V17" i="4"/>
  <c r="W17" i="4"/>
  <c r="X17" i="4"/>
  <c r="Y17" i="4"/>
  <c r="Z17" i="4"/>
  <c r="AA17" i="4"/>
  <c r="AB17" i="4"/>
  <c r="AC17" i="4"/>
  <c r="AE17" i="4"/>
  <c r="S19" i="4"/>
  <c r="T19" i="4"/>
  <c r="U19" i="4"/>
  <c r="V19" i="4"/>
  <c r="W19" i="4"/>
  <c r="X19" i="4"/>
  <c r="Y19" i="4"/>
  <c r="Z19" i="4"/>
  <c r="AA19" i="4"/>
  <c r="AB19" i="4"/>
  <c r="AC19" i="4"/>
  <c r="AE19" i="4"/>
  <c r="S20" i="4"/>
  <c r="T20" i="4"/>
  <c r="U20" i="4"/>
  <c r="V20" i="4"/>
  <c r="W20" i="4"/>
  <c r="X20" i="4"/>
  <c r="Y20" i="4"/>
  <c r="Z20" i="4"/>
  <c r="AA20" i="4"/>
  <c r="AB20" i="4"/>
  <c r="AC20" i="4"/>
  <c r="AE20" i="4"/>
  <c r="S22" i="4"/>
  <c r="T22" i="4"/>
  <c r="U22" i="4"/>
  <c r="V22" i="4"/>
  <c r="W22" i="4"/>
  <c r="X22" i="4"/>
  <c r="Y22" i="4"/>
  <c r="Z22" i="4"/>
  <c r="AA22" i="4"/>
  <c r="AB22" i="4"/>
  <c r="AC22" i="4"/>
  <c r="AE22" i="4"/>
  <c r="S23" i="4"/>
  <c r="T23" i="4"/>
  <c r="U23" i="4"/>
  <c r="V23" i="4"/>
  <c r="W23" i="4"/>
  <c r="X23" i="4"/>
  <c r="Y23" i="4"/>
  <c r="Z23" i="4"/>
  <c r="AA23" i="4"/>
  <c r="AB23" i="4"/>
  <c r="AC23" i="4"/>
  <c r="AE23" i="4"/>
  <c r="S25" i="4"/>
  <c r="T25" i="4"/>
  <c r="U25" i="4"/>
  <c r="V25" i="4"/>
  <c r="W25" i="4"/>
  <c r="X25" i="4"/>
  <c r="Y25" i="4"/>
  <c r="Z25" i="4"/>
  <c r="AA25" i="4"/>
  <c r="AB25" i="4"/>
  <c r="AC25" i="4"/>
  <c r="AE25" i="4"/>
  <c r="T4" i="4"/>
  <c r="U4" i="4"/>
  <c r="V4" i="4"/>
  <c r="W4" i="4"/>
  <c r="X4" i="4"/>
  <c r="Y4" i="4"/>
  <c r="Z4" i="4"/>
  <c r="AA4" i="4"/>
  <c r="AB4" i="4"/>
  <c r="AC4" i="4"/>
  <c r="AE4" i="4"/>
  <c r="S4" i="4"/>
  <c r="S6" i="3"/>
  <c r="T6" i="3"/>
  <c r="U6" i="3"/>
  <c r="V6" i="3"/>
  <c r="W6" i="3"/>
  <c r="X6" i="3"/>
  <c r="Y6" i="3"/>
  <c r="Z6" i="3"/>
  <c r="AA6" i="3"/>
  <c r="AB6" i="3"/>
  <c r="AC6" i="3"/>
  <c r="AE6" i="3"/>
  <c r="S7" i="3"/>
  <c r="T7" i="3"/>
  <c r="U7" i="3"/>
  <c r="V7" i="3"/>
  <c r="W7" i="3"/>
  <c r="X7" i="3"/>
  <c r="Y7" i="3"/>
  <c r="Z7" i="3"/>
  <c r="AA7" i="3"/>
  <c r="AB7" i="3"/>
  <c r="AC7" i="3"/>
  <c r="AE7" i="3"/>
  <c r="S8" i="3"/>
  <c r="T8" i="3"/>
  <c r="U8" i="3"/>
  <c r="V8" i="3"/>
  <c r="W8" i="3"/>
  <c r="X8" i="3"/>
  <c r="Y8" i="3"/>
  <c r="Z8" i="3"/>
  <c r="AA8" i="3"/>
  <c r="AB8" i="3"/>
  <c r="AC8" i="3"/>
  <c r="AE8" i="3"/>
  <c r="S9" i="3"/>
  <c r="T9" i="3"/>
  <c r="U9" i="3"/>
  <c r="V9" i="3"/>
  <c r="W9" i="3"/>
  <c r="X9" i="3"/>
  <c r="Y9" i="3"/>
  <c r="Z9" i="3"/>
  <c r="AA9" i="3"/>
  <c r="AB9" i="3"/>
  <c r="AC9" i="3"/>
  <c r="AE9" i="3"/>
  <c r="S10" i="3"/>
  <c r="T10" i="3"/>
  <c r="U10" i="3"/>
  <c r="V10" i="3"/>
  <c r="W10" i="3"/>
  <c r="X10" i="3"/>
  <c r="Y10" i="3"/>
  <c r="Z10" i="3"/>
  <c r="AA10" i="3"/>
  <c r="AB10" i="3"/>
  <c r="AC10" i="3"/>
  <c r="AE10" i="3"/>
  <c r="S11" i="3"/>
  <c r="T11" i="3"/>
  <c r="U11" i="3"/>
  <c r="V11" i="3"/>
  <c r="W11" i="3"/>
  <c r="X11" i="3"/>
  <c r="Y11" i="3"/>
  <c r="Z11" i="3"/>
  <c r="AA11" i="3"/>
  <c r="AB11" i="3"/>
  <c r="AC11" i="3"/>
  <c r="AE11" i="3"/>
  <c r="S12" i="3"/>
  <c r="T12" i="3"/>
  <c r="U12" i="3"/>
  <c r="V12" i="3"/>
  <c r="W12" i="3"/>
  <c r="X12" i="3"/>
  <c r="Y12" i="3"/>
  <c r="Z12" i="3"/>
  <c r="AA12" i="3"/>
  <c r="AB12" i="3"/>
  <c r="AC12" i="3"/>
  <c r="AE12" i="3"/>
  <c r="S14" i="3"/>
  <c r="T14" i="3"/>
  <c r="U14" i="3"/>
  <c r="V14" i="3"/>
  <c r="W14" i="3"/>
  <c r="X14" i="3"/>
  <c r="Y14" i="3"/>
  <c r="Z14" i="3"/>
  <c r="AA14" i="3"/>
  <c r="AB14" i="3"/>
  <c r="AC14" i="3"/>
  <c r="AE14" i="3"/>
  <c r="S16" i="3"/>
  <c r="T16" i="3"/>
  <c r="U16" i="3"/>
  <c r="V16" i="3"/>
  <c r="W16" i="3"/>
  <c r="X16" i="3"/>
  <c r="Y16" i="3"/>
  <c r="Z16" i="3"/>
  <c r="AA16" i="3"/>
  <c r="AB16" i="3"/>
  <c r="AC16" i="3"/>
  <c r="AE16" i="3"/>
  <c r="S17" i="3"/>
  <c r="T17" i="3"/>
  <c r="U17" i="3"/>
  <c r="V17" i="3"/>
  <c r="W17" i="3"/>
  <c r="X17" i="3"/>
  <c r="Y17" i="3"/>
  <c r="Z17" i="3"/>
  <c r="AA17" i="3"/>
  <c r="AB17" i="3"/>
  <c r="AC17" i="3"/>
  <c r="AE17" i="3"/>
  <c r="S18" i="3"/>
  <c r="T18" i="3"/>
  <c r="U18" i="3"/>
  <c r="V18" i="3"/>
  <c r="W18" i="3"/>
  <c r="X18" i="3"/>
  <c r="Y18" i="3"/>
  <c r="Z18" i="3"/>
  <c r="AA18" i="3"/>
  <c r="AB18" i="3"/>
  <c r="AC18" i="3"/>
  <c r="AE18" i="3"/>
  <c r="S19" i="3"/>
  <c r="T19" i="3"/>
  <c r="U19" i="3"/>
  <c r="V19" i="3"/>
  <c r="W19" i="3"/>
  <c r="X19" i="3"/>
  <c r="Y19" i="3"/>
  <c r="Z19" i="3"/>
  <c r="AA19" i="3"/>
  <c r="AB19" i="3"/>
  <c r="AC19" i="3"/>
  <c r="AE19" i="3"/>
  <c r="S21" i="3"/>
  <c r="T21" i="3"/>
  <c r="U21" i="3"/>
  <c r="V21" i="3"/>
  <c r="W21" i="3"/>
  <c r="X21" i="3"/>
  <c r="Y21" i="3"/>
  <c r="Z21" i="3"/>
  <c r="AA21" i="3"/>
  <c r="AB21" i="3"/>
  <c r="AC21" i="3"/>
  <c r="AE21" i="3"/>
  <c r="S22" i="3"/>
  <c r="T22" i="3"/>
  <c r="U22" i="3"/>
  <c r="V22" i="3"/>
  <c r="W22" i="3"/>
  <c r="X22" i="3"/>
  <c r="Y22" i="3"/>
  <c r="Z22" i="3"/>
  <c r="AA22" i="3"/>
  <c r="AB22" i="3"/>
  <c r="AC22" i="3"/>
  <c r="AE22" i="3"/>
  <c r="S24" i="3"/>
  <c r="T24" i="3"/>
  <c r="U24" i="3"/>
  <c r="V24" i="3"/>
  <c r="W24" i="3"/>
  <c r="X24" i="3"/>
  <c r="Y24" i="3"/>
  <c r="Z24" i="3"/>
  <c r="AA24" i="3"/>
  <c r="AB24" i="3"/>
  <c r="AC24" i="3"/>
  <c r="AE24" i="3"/>
  <c r="S25" i="3"/>
  <c r="T25" i="3"/>
  <c r="U25" i="3"/>
  <c r="V25" i="3"/>
  <c r="W25" i="3"/>
  <c r="X25" i="3"/>
  <c r="Y25" i="3"/>
  <c r="Z25" i="3"/>
  <c r="AA25" i="3"/>
  <c r="AB25" i="3"/>
  <c r="AC25" i="3"/>
  <c r="AE25" i="3"/>
  <c r="S26" i="3"/>
  <c r="T26" i="3"/>
  <c r="U26" i="3"/>
  <c r="V26" i="3"/>
  <c r="W26" i="3"/>
  <c r="X26" i="3"/>
  <c r="Y26" i="3"/>
  <c r="Z26" i="3"/>
  <c r="AA26" i="3"/>
  <c r="AB26" i="3"/>
  <c r="AC26" i="3"/>
  <c r="AE26" i="3"/>
  <c r="S28" i="3"/>
  <c r="T28" i="3"/>
  <c r="U28" i="3"/>
  <c r="V28" i="3"/>
  <c r="W28" i="3"/>
  <c r="X28" i="3"/>
  <c r="Y28" i="3"/>
  <c r="Z28" i="3"/>
  <c r="AA28" i="3"/>
  <c r="AB28" i="3"/>
  <c r="AC28" i="3"/>
  <c r="AE28" i="3"/>
  <c r="T5" i="3"/>
  <c r="U5" i="3"/>
  <c r="V5" i="3"/>
  <c r="W5" i="3"/>
  <c r="X5" i="3"/>
  <c r="Y5" i="3"/>
  <c r="Z5" i="3"/>
  <c r="AA5" i="3"/>
  <c r="AB5" i="3"/>
  <c r="AC5" i="3"/>
  <c r="AE5" i="3"/>
  <c r="S5" i="3"/>
  <c r="C9" i="10" l="1"/>
  <c r="D5" i="10" l="1"/>
  <c r="D4" i="10"/>
  <c r="D6" i="10"/>
  <c r="D9" i="10"/>
  <c r="D8" i="10"/>
  <c r="D7" i="10"/>
  <c r="C24" i="4" l="1"/>
  <c r="D24" i="4"/>
  <c r="E24" i="4"/>
  <c r="F24" i="4"/>
  <c r="G24" i="4"/>
  <c r="H24" i="4"/>
  <c r="I24" i="4"/>
  <c r="J24" i="4"/>
  <c r="K24" i="4"/>
  <c r="L24" i="4"/>
  <c r="N24" i="4"/>
  <c r="AE24" i="4" s="1"/>
  <c r="B24" i="4"/>
  <c r="S24" i="4" s="1"/>
  <c r="C21" i="4"/>
  <c r="T21" i="4" s="1"/>
  <c r="D21" i="4"/>
  <c r="U21" i="4" s="1"/>
  <c r="E21" i="4"/>
  <c r="V21" i="4" s="1"/>
  <c r="F21" i="4"/>
  <c r="G21" i="4"/>
  <c r="H21" i="4"/>
  <c r="I21" i="4"/>
  <c r="J21" i="4"/>
  <c r="K21" i="4"/>
  <c r="L21" i="4"/>
  <c r="N21" i="4"/>
  <c r="AE21" i="4" s="1"/>
  <c r="B21" i="4"/>
  <c r="S21" i="4" s="1"/>
  <c r="C18" i="4"/>
  <c r="T18" i="4" s="1"/>
  <c r="D18" i="4"/>
  <c r="U18" i="4" s="1"/>
  <c r="E18" i="4"/>
  <c r="V18" i="4" s="1"/>
  <c r="F18" i="4"/>
  <c r="W18" i="4" s="1"/>
  <c r="G18" i="4"/>
  <c r="X18" i="4" s="1"/>
  <c r="H18" i="4"/>
  <c r="I18" i="4"/>
  <c r="J18" i="4"/>
  <c r="K18" i="4"/>
  <c r="L18" i="4"/>
  <c r="N18" i="4"/>
  <c r="AE18" i="4" s="1"/>
  <c r="B18" i="4"/>
  <c r="S18" i="4" s="1"/>
  <c r="C12" i="4"/>
  <c r="D12" i="4"/>
  <c r="E12" i="4"/>
  <c r="F12" i="4"/>
  <c r="G12" i="4"/>
  <c r="H12" i="4"/>
  <c r="I12" i="4"/>
  <c r="J12" i="4"/>
  <c r="K12" i="4"/>
  <c r="L12" i="4"/>
  <c r="N12" i="4"/>
  <c r="AE12" i="4" s="1"/>
  <c r="B12" i="4"/>
  <c r="C10" i="4"/>
  <c r="D10" i="4"/>
  <c r="E10" i="4"/>
  <c r="F10" i="4"/>
  <c r="G10" i="4"/>
  <c r="H10" i="4"/>
  <c r="I10" i="4"/>
  <c r="J10" i="4"/>
  <c r="K10" i="4"/>
  <c r="L10" i="4"/>
  <c r="N10" i="4"/>
  <c r="AE10" i="4" s="1"/>
  <c r="B10" i="4"/>
  <c r="O11" i="4"/>
  <c r="O7" i="4"/>
  <c r="O5" i="4"/>
  <c r="O6" i="4"/>
  <c r="O4" i="4"/>
  <c r="O9" i="4"/>
  <c r="O13" i="4"/>
  <c r="O16" i="4"/>
  <c r="O15" i="4"/>
  <c r="O17" i="4"/>
  <c r="O14" i="4"/>
  <c r="O19" i="4"/>
  <c r="O20" i="4"/>
  <c r="O22" i="4"/>
  <c r="O23" i="4"/>
  <c r="O25" i="4"/>
  <c r="O8" i="4"/>
  <c r="M7" i="4"/>
  <c r="AD7" i="4" s="1"/>
  <c r="M5" i="4"/>
  <c r="AD5" i="4" s="1"/>
  <c r="M6" i="4"/>
  <c r="AD6" i="4" s="1"/>
  <c r="M4" i="4"/>
  <c r="AD4" i="4" s="1"/>
  <c r="M9" i="4"/>
  <c r="AD9" i="4" s="1"/>
  <c r="M19" i="4"/>
  <c r="AD19" i="4" s="1"/>
  <c r="M16" i="4"/>
  <c r="AD16" i="4" s="1"/>
  <c r="M15" i="4"/>
  <c r="AD15" i="4" s="1"/>
  <c r="M17" i="4"/>
  <c r="AD17" i="4" s="1"/>
  <c r="M14" i="4"/>
  <c r="AD14" i="4" s="1"/>
  <c r="M22" i="4"/>
  <c r="AD22" i="4" s="1"/>
  <c r="M20" i="4"/>
  <c r="AD20" i="4" s="1"/>
  <c r="AD25" i="4"/>
  <c r="M23" i="4"/>
  <c r="AD23" i="4" s="1"/>
  <c r="M8" i="4"/>
  <c r="AD8" i="4" s="1"/>
  <c r="M11" i="4"/>
  <c r="AD11" i="4" s="1"/>
  <c r="M13" i="4"/>
  <c r="AD13" i="4" s="1"/>
  <c r="C27" i="3"/>
  <c r="D27" i="3"/>
  <c r="E27" i="3"/>
  <c r="F27" i="3"/>
  <c r="G27" i="3"/>
  <c r="H27" i="3"/>
  <c r="I27" i="3"/>
  <c r="J27" i="3"/>
  <c r="K27" i="3"/>
  <c r="L27" i="3"/>
  <c r="N27" i="3"/>
  <c r="AE27" i="3" s="1"/>
  <c r="B27" i="3"/>
  <c r="Z23" i="3"/>
  <c r="AE23" i="3"/>
  <c r="T23" i="3"/>
  <c r="U23" i="3"/>
  <c r="V23" i="3"/>
  <c r="W23" i="3"/>
  <c r="X23" i="3"/>
  <c r="Y23" i="3"/>
  <c r="S23" i="3"/>
  <c r="C20" i="3"/>
  <c r="D20" i="3"/>
  <c r="E20" i="3"/>
  <c r="F20" i="3"/>
  <c r="G20" i="3"/>
  <c r="H20" i="3"/>
  <c r="I20" i="3"/>
  <c r="J20" i="3"/>
  <c r="K20" i="3"/>
  <c r="L20" i="3"/>
  <c r="N20" i="3"/>
  <c r="AE20" i="3" s="1"/>
  <c r="B20" i="3"/>
  <c r="S20" i="3" s="1"/>
  <c r="C15" i="3"/>
  <c r="T15" i="3" s="1"/>
  <c r="D15" i="3"/>
  <c r="E15" i="3"/>
  <c r="F15" i="3"/>
  <c r="G15" i="3"/>
  <c r="H15" i="3"/>
  <c r="I15" i="3"/>
  <c r="J15" i="3"/>
  <c r="K15" i="3"/>
  <c r="L15" i="3"/>
  <c r="N15" i="3"/>
  <c r="AE15" i="3" s="1"/>
  <c r="B15" i="3"/>
  <c r="C13" i="3"/>
  <c r="D13" i="3"/>
  <c r="F13" i="3"/>
  <c r="G13" i="3"/>
  <c r="H13" i="3"/>
  <c r="I13" i="3"/>
  <c r="J13" i="3"/>
  <c r="K13" i="3"/>
  <c r="L13" i="3"/>
  <c r="N13" i="3"/>
  <c r="AE13" i="3" s="1"/>
  <c r="B13" i="3"/>
  <c r="S13" i="3" s="1"/>
  <c r="O6" i="3"/>
  <c r="O7" i="3"/>
  <c r="O8" i="3"/>
  <c r="O9" i="3"/>
  <c r="O10" i="3"/>
  <c r="O11" i="3"/>
  <c r="O12" i="3"/>
  <c r="O14" i="3"/>
  <c r="O16" i="3"/>
  <c r="O17" i="3"/>
  <c r="O18" i="3"/>
  <c r="O19" i="3"/>
  <c r="O21" i="3"/>
  <c r="O22" i="3"/>
  <c r="O24" i="3"/>
  <c r="O23" i="3" s="1"/>
  <c r="O25" i="3"/>
  <c r="O26" i="3"/>
  <c r="O28" i="3"/>
  <c r="O5" i="3"/>
  <c r="M8" i="3"/>
  <c r="AD8" i="3" s="1"/>
  <c r="M10" i="3"/>
  <c r="AD10" i="3" s="1"/>
  <c r="M6" i="3"/>
  <c r="AD6" i="3" s="1"/>
  <c r="M7" i="3"/>
  <c r="AD7" i="3" s="1"/>
  <c r="M5" i="3"/>
  <c r="AD5" i="3" s="1"/>
  <c r="M11" i="3"/>
  <c r="AD11" i="3" s="1"/>
  <c r="M12" i="3"/>
  <c r="AD12" i="3" s="1"/>
  <c r="M21" i="3"/>
  <c r="M17" i="3"/>
  <c r="AD17" i="3" s="1"/>
  <c r="M18" i="3"/>
  <c r="AD18" i="3" s="1"/>
  <c r="M19" i="3"/>
  <c r="AD19" i="3" s="1"/>
  <c r="M24" i="3"/>
  <c r="M22" i="3"/>
  <c r="AD22" i="3" s="1"/>
  <c r="M28" i="3"/>
  <c r="AD28" i="3" s="1"/>
  <c r="M25" i="3"/>
  <c r="AD25" i="3" s="1"/>
  <c r="M26" i="3"/>
  <c r="AD26" i="3" s="1"/>
  <c r="M9" i="3"/>
  <c r="AD9" i="3" s="1"/>
  <c r="M14" i="3"/>
  <c r="AD14" i="3" s="1"/>
  <c r="M16" i="3"/>
  <c r="C42" i="6"/>
  <c r="D42" i="6"/>
  <c r="E42" i="6"/>
  <c r="F42" i="6"/>
  <c r="G42" i="6"/>
  <c r="H42" i="6"/>
  <c r="I42" i="6"/>
  <c r="J42" i="6"/>
  <c r="K42" i="6"/>
  <c r="L42" i="6"/>
  <c r="M42" i="6"/>
  <c r="C33" i="6"/>
  <c r="D33" i="6"/>
  <c r="E33" i="6"/>
  <c r="F33" i="6"/>
  <c r="G33" i="6"/>
  <c r="H33" i="6"/>
  <c r="I33" i="6"/>
  <c r="J33" i="6"/>
  <c r="K33" i="6"/>
  <c r="L33" i="6"/>
  <c r="M33" i="6"/>
  <c r="C29" i="6"/>
  <c r="D29" i="6"/>
  <c r="E29" i="6"/>
  <c r="F29" i="6"/>
  <c r="G29" i="6"/>
  <c r="H29" i="6"/>
  <c r="I29" i="6"/>
  <c r="J29" i="6"/>
  <c r="K29" i="6"/>
  <c r="L29" i="6"/>
  <c r="M29" i="6"/>
  <c r="B29" i="6"/>
  <c r="C37" i="6"/>
  <c r="D37" i="6"/>
  <c r="E37" i="6"/>
  <c r="F37" i="6"/>
  <c r="G37" i="6"/>
  <c r="H37" i="6"/>
  <c r="I37" i="6"/>
  <c r="J37" i="6"/>
  <c r="K37" i="6"/>
  <c r="L37" i="6"/>
  <c r="M37" i="6"/>
  <c r="B37" i="6"/>
  <c r="B33" i="6"/>
  <c r="C25" i="6"/>
  <c r="D25" i="6"/>
  <c r="E25" i="6"/>
  <c r="F25" i="6"/>
  <c r="G25" i="6"/>
  <c r="H25" i="6"/>
  <c r="I25" i="6"/>
  <c r="J25" i="6"/>
  <c r="K25" i="6"/>
  <c r="L25" i="6"/>
  <c r="M25" i="6"/>
  <c r="B25" i="6"/>
  <c r="L8" i="6"/>
  <c r="M8" i="6"/>
  <c r="C8" i="6"/>
  <c r="D8" i="6"/>
  <c r="E8" i="6"/>
  <c r="F8" i="6"/>
  <c r="G8" i="6"/>
  <c r="H8" i="6"/>
  <c r="I8" i="6"/>
  <c r="J8" i="6"/>
  <c r="K8" i="6"/>
  <c r="B8" i="6"/>
  <c r="C20" i="6"/>
  <c r="D20" i="6"/>
  <c r="E20" i="6"/>
  <c r="F20" i="6"/>
  <c r="G20" i="6"/>
  <c r="H20" i="6"/>
  <c r="I20" i="6"/>
  <c r="J20" i="6"/>
  <c r="K20" i="6"/>
  <c r="L20" i="6"/>
  <c r="M20" i="6"/>
  <c r="B20" i="6"/>
  <c r="C16" i="6"/>
  <c r="D16" i="6"/>
  <c r="E16" i="6"/>
  <c r="F16" i="6"/>
  <c r="G16" i="6"/>
  <c r="H16" i="6"/>
  <c r="I16" i="6"/>
  <c r="J16" i="6"/>
  <c r="K16" i="6"/>
  <c r="L16" i="6"/>
  <c r="M16" i="6"/>
  <c r="B16" i="6"/>
  <c r="C12" i="6"/>
  <c r="D12" i="6"/>
  <c r="E12" i="6"/>
  <c r="F12" i="6"/>
  <c r="G12" i="6"/>
  <c r="H12" i="6"/>
  <c r="I12" i="6"/>
  <c r="J12" i="6"/>
  <c r="K12" i="6"/>
  <c r="L12" i="6"/>
  <c r="M12" i="6"/>
  <c r="B12" i="6"/>
  <c r="U20" i="3" l="1"/>
  <c r="V15" i="3"/>
  <c r="AB15" i="3"/>
  <c r="X20" i="3"/>
  <c r="AA15" i="3"/>
  <c r="W20" i="3"/>
  <c r="Z15" i="3"/>
  <c r="V20" i="3"/>
  <c r="AD24" i="3"/>
  <c r="M23" i="3"/>
  <c r="AD23" i="3" s="1"/>
  <c r="Y15" i="3"/>
  <c r="X15" i="3"/>
  <c r="T20" i="3"/>
  <c r="W15" i="3"/>
  <c r="U15" i="3"/>
  <c r="O13" i="3"/>
  <c r="Z12" i="4"/>
  <c r="Y12" i="4"/>
  <c r="X12" i="4"/>
  <c r="U12" i="4"/>
  <c r="AA12" i="4"/>
  <c r="W12" i="4"/>
  <c r="V12" i="4"/>
  <c r="T12" i="4"/>
  <c r="S12" i="4"/>
  <c r="O18" i="4"/>
  <c r="AB23" i="3"/>
  <c r="AC13" i="3"/>
  <c r="AC27" i="3"/>
  <c r="Z27" i="3"/>
  <c r="W13" i="3"/>
  <c r="V27" i="3"/>
  <c r="AC20" i="3"/>
  <c r="T13" i="3"/>
  <c r="AB20" i="3"/>
  <c r="T27" i="3"/>
  <c r="AA27" i="3"/>
  <c r="X27" i="3"/>
  <c r="U27" i="3"/>
  <c r="S15" i="3"/>
  <c r="AA20" i="3"/>
  <c r="AC23" i="3"/>
  <c r="S27" i="3"/>
  <c r="AB13" i="3"/>
  <c r="Y13" i="3"/>
  <c r="X13" i="3"/>
  <c r="M15" i="3"/>
  <c r="AD15" i="3" s="1"/>
  <c r="AD16" i="3"/>
  <c r="V13" i="3"/>
  <c r="U13" i="3"/>
  <c r="AB27" i="3"/>
  <c r="AA13" i="3"/>
  <c r="M20" i="3"/>
  <c r="AD20" i="3" s="1"/>
  <c r="AD21" i="3"/>
  <c r="Z13" i="3"/>
  <c r="Y27" i="3"/>
  <c r="W27" i="3"/>
  <c r="Z20" i="3"/>
  <c r="AC15" i="3"/>
  <c r="Y20" i="3"/>
  <c r="AA23" i="3"/>
  <c r="AC24" i="4"/>
  <c r="AB24" i="4"/>
  <c r="AA24" i="4"/>
  <c r="AC21" i="4"/>
  <c r="V10" i="4"/>
  <c r="AB21" i="4"/>
  <c r="U10" i="4"/>
  <c r="AA21" i="4"/>
  <c r="T10" i="4"/>
  <c r="Z21" i="4"/>
  <c r="AA18" i="4"/>
  <c r="X21" i="4"/>
  <c r="AC12" i="4"/>
  <c r="Z18" i="4"/>
  <c r="W21" i="4"/>
  <c r="U24" i="4"/>
  <c r="AC10" i="4"/>
  <c r="AB10" i="4"/>
  <c r="AA10" i="4"/>
  <c r="Z10" i="4"/>
  <c r="Y10" i="4"/>
  <c r="X10" i="4"/>
  <c r="W10" i="4"/>
  <c r="Z24" i="4"/>
  <c r="Y24" i="4"/>
  <c r="X24" i="4"/>
  <c r="AC18" i="4"/>
  <c r="W24" i="4"/>
  <c r="AB18" i="4"/>
  <c r="Y21" i="4"/>
  <c r="V24" i="4"/>
  <c r="S10" i="4"/>
  <c r="AB12" i="4"/>
  <c r="Y18" i="4"/>
  <c r="T24" i="4"/>
  <c r="O15" i="3"/>
  <c r="M13" i="3"/>
  <c r="AD13" i="3" s="1"/>
  <c r="O27" i="3"/>
  <c r="O20" i="3"/>
  <c r="M27" i="3"/>
  <c r="AD27" i="3" s="1"/>
  <c r="O24" i="4"/>
  <c r="O21" i="4"/>
  <c r="M10" i="4"/>
  <c r="AD10" i="4" s="1"/>
  <c r="M24" i="4"/>
  <c r="AD24" i="4" s="1"/>
  <c r="M18" i="4"/>
  <c r="AD18" i="4" s="1"/>
  <c r="M21" i="4"/>
  <c r="AD21" i="4" s="1"/>
  <c r="O10" i="4"/>
  <c r="M12" i="4"/>
  <c r="AD12" i="4" s="1"/>
  <c r="O12" i="4"/>
  <c r="D38" i="6"/>
  <c r="B21" i="6"/>
  <c r="I38" i="6"/>
  <c r="K21" i="6"/>
  <c r="G38" i="6"/>
  <c r="C38" i="6"/>
  <c r="B38" i="6"/>
  <c r="M38" i="6"/>
  <c r="E38" i="6"/>
  <c r="F38" i="6"/>
  <c r="K38" i="6"/>
  <c r="L38" i="6"/>
  <c r="H38" i="6"/>
  <c r="J38" i="6"/>
  <c r="M21" i="6"/>
  <c r="E21" i="6"/>
  <c r="G21" i="6"/>
  <c r="F21" i="6"/>
  <c r="H21" i="6"/>
  <c r="D21" i="6"/>
  <c r="L21" i="6"/>
  <c r="I21" i="6"/>
  <c r="C21" i="6"/>
  <c r="J21" i="6"/>
  <c r="C48" i="5"/>
  <c r="D48" i="5"/>
  <c r="E48" i="5"/>
  <c r="F48" i="5"/>
  <c r="G48" i="5"/>
  <c r="H48" i="5"/>
  <c r="I48" i="5"/>
  <c r="J48" i="5"/>
  <c r="K48" i="5"/>
  <c r="L48" i="5"/>
  <c r="M48" i="5"/>
  <c r="O48" i="5"/>
  <c r="O47" i="5"/>
  <c r="C47" i="5"/>
  <c r="D47" i="5"/>
  <c r="E47" i="5"/>
  <c r="F47" i="5"/>
  <c r="G47" i="5"/>
  <c r="H47" i="5"/>
  <c r="I47" i="5"/>
  <c r="J47" i="5"/>
  <c r="K47" i="5"/>
  <c r="L47" i="5"/>
  <c r="M47" i="5"/>
  <c r="B48" i="5"/>
  <c r="B47" i="5"/>
  <c r="C43" i="5"/>
  <c r="C44" i="5" s="1"/>
  <c r="D43" i="5"/>
  <c r="D44" i="5" s="1"/>
  <c r="E43" i="5"/>
  <c r="F43" i="5"/>
  <c r="F44" i="5" s="1"/>
  <c r="G43" i="5"/>
  <c r="G44" i="5" s="1"/>
  <c r="H43" i="5"/>
  <c r="H44" i="5" s="1"/>
  <c r="I43" i="5"/>
  <c r="I44" i="5" s="1"/>
  <c r="J43" i="5"/>
  <c r="J44" i="5" s="1"/>
  <c r="K43" i="5"/>
  <c r="K44" i="5" s="1"/>
  <c r="L43" i="5"/>
  <c r="L44" i="5" s="1"/>
  <c r="M43" i="5"/>
  <c r="M44" i="5" s="1"/>
  <c r="N43" i="5"/>
  <c r="N44" i="5" s="1"/>
  <c r="O43" i="5"/>
  <c r="O44" i="5" s="1"/>
  <c r="B43" i="5"/>
  <c r="B44" i="5" s="1"/>
  <c r="N5" i="5"/>
  <c r="N6" i="5"/>
  <c r="N8" i="5"/>
  <c r="N9" i="5"/>
  <c r="N10" i="5"/>
  <c r="N12" i="5"/>
  <c r="N13" i="5"/>
  <c r="N14" i="5"/>
  <c r="N16" i="5"/>
  <c r="N17" i="5"/>
  <c r="N18" i="5"/>
  <c r="N21" i="5"/>
  <c r="N22" i="5"/>
  <c r="N23" i="5"/>
  <c r="N25" i="5"/>
  <c r="N26" i="5"/>
  <c r="N27" i="5"/>
  <c r="N29" i="5"/>
  <c r="N30" i="5"/>
  <c r="N31" i="5"/>
  <c r="N33" i="5"/>
  <c r="N34" i="5"/>
  <c r="N35" i="5"/>
  <c r="N38" i="5"/>
  <c r="N39" i="5"/>
  <c r="N40" i="5"/>
  <c r="N47" i="5" s="1"/>
  <c r="N42" i="5"/>
  <c r="N48" i="5" s="1"/>
  <c r="N4" i="5"/>
  <c r="B7" i="5"/>
  <c r="C7" i="5"/>
  <c r="D7" i="5"/>
  <c r="E7" i="5"/>
  <c r="F7" i="5"/>
  <c r="G7" i="5"/>
  <c r="H7" i="5"/>
  <c r="I7" i="5"/>
  <c r="J7" i="5"/>
  <c r="K7" i="5"/>
  <c r="L7" i="5"/>
  <c r="M7" i="5"/>
  <c r="B41" i="5"/>
  <c r="C41" i="5"/>
  <c r="D41" i="5"/>
  <c r="E41" i="5"/>
  <c r="F41" i="5"/>
  <c r="G41" i="5"/>
  <c r="H41" i="5"/>
  <c r="I41" i="5"/>
  <c r="J41" i="5"/>
  <c r="K41" i="5"/>
  <c r="L41" i="5"/>
  <c r="M41" i="5"/>
  <c r="O41" i="5"/>
  <c r="B36" i="5"/>
  <c r="C36" i="5"/>
  <c r="D36" i="5"/>
  <c r="E36" i="5"/>
  <c r="F36" i="5"/>
  <c r="G36" i="5"/>
  <c r="H36" i="5"/>
  <c r="I36" i="5"/>
  <c r="J36" i="5"/>
  <c r="K36" i="5"/>
  <c r="L36" i="5"/>
  <c r="M36" i="5"/>
  <c r="B32" i="5"/>
  <c r="C32" i="5"/>
  <c r="D32" i="5"/>
  <c r="E32" i="5"/>
  <c r="F32" i="5"/>
  <c r="G32" i="5"/>
  <c r="H32" i="5"/>
  <c r="I32" i="5"/>
  <c r="J32" i="5"/>
  <c r="K32" i="5"/>
  <c r="L32" i="5"/>
  <c r="M32" i="5"/>
  <c r="B28" i="5"/>
  <c r="C28" i="5"/>
  <c r="D28" i="5"/>
  <c r="E28" i="5"/>
  <c r="F28" i="5"/>
  <c r="G28" i="5"/>
  <c r="H28" i="5"/>
  <c r="I28" i="5"/>
  <c r="J28" i="5"/>
  <c r="K28" i="5"/>
  <c r="L28" i="5"/>
  <c r="M28" i="5"/>
  <c r="O28" i="5"/>
  <c r="O36" i="5"/>
  <c r="O32" i="5"/>
  <c r="B24" i="5"/>
  <c r="C24" i="5"/>
  <c r="D24" i="5"/>
  <c r="E24" i="5"/>
  <c r="F24" i="5"/>
  <c r="G24" i="5"/>
  <c r="H24" i="5"/>
  <c r="I24" i="5"/>
  <c r="J24" i="5"/>
  <c r="K24" i="5"/>
  <c r="L24" i="5"/>
  <c r="M24" i="5"/>
  <c r="O24" i="5"/>
  <c r="B19" i="5"/>
  <c r="C19" i="5"/>
  <c r="D19" i="5"/>
  <c r="E19" i="5"/>
  <c r="F19" i="5"/>
  <c r="G19" i="5"/>
  <c r="H19" i="5"/>
  <c r="I19" i="5"/>
  <c r="J19" i="5"/>
  <c r="K19" i="5"/>
  <c r="L19" i="5"/>
  <c r="M19" i="5"/>
  <c r="B15" i="5"/>
  <c r="C15" i="5"/>
  <c r="D15" i="5"/>
  <c r="E15" i="5"/>
  <c r="F15" i="5"/>
  <c r="G15" i="5"/>
  <c r="H15" i="5"/>
  <c r="I15" i="5"/>
  <c r="J15" i="5"/>
  <c r="K15" i="5"/>
  <c r="L15" i="5"/>
  <c r="M15" i="5"/>
  <c r="B11" i="5"/>
  <c r="C11" i="5"/>
  <c r="D11" i="5"/>
  <c r="E11" i="5"/>
  <c r="F11" i="5"/>
  <c r="G11" i="5"/>
  <c r="H11" i="5"/>
  <c r="I11" i="5"/>
  <c r="J11" i="5"/>
  <c r="K11" i="5"/>
  <c r="L11" i="5"/>
  <c r="M11" i="5"/>
  <c r="O11" i="5"/>
  <c r="O15" i="5"/>
  <c r="O7" i="5"/>
  <c r="O19" i="5"/>
  <c r="C47" i="2"/>
  <c r="D47" i="2"/>
  <c r="E47" i="2"/>
  <c r="F47" i="2"/>
  <c r="G47" i="2"/>
  <c r="H47" i="2"/>
  <c r="I47" i="2"/>
  <c r="J47" i="2"/>
  <c r="K47" i="2"/>
  <c r="L47" i="2"/>
  <c r="N47" i="2"/>
  <c r="C48" i="2"/>
  <c r="D48" i="2"/>
  <c r="E48" i="2"/>
  <c r="F48" i="2"/>
  <c r="G48" i="2"/>
  <c r="H48" i="2"/>
  <c r="I48" i="2"/>
  <c r="J48" i="2"/>
  <c r="K48" i="2"/>
  <c r="L48" i="2"/>
  <c r="N48" i="2"/>
  <c r="B48" i="2"/>
  <c r="B47" i="2"/>
  <c r="H44" i="2"/>
  <c r="I44" i="2"/>
  <c r="J44" i="2"/>
  <c r="K44" i="2"/>
  <c r="C43" i="2"/>
  <c r="C44" i="2" s="1"/>
  <c r="D43" i="2"/>
  <c r="D44" i="2" s="1"/>
  <c r="E43" i="2"/>
  <c r="E44" i="2" s="1"/>
  <c r="F43" i="2"/>
  <c r="F44" i="2" s="1"/>
  <c r="G43" i="2"/>
  <c r="G44" i="2" s="1"/>
  <c r="H43" i="2"/>
  <c r="I43" i="2"/>
  <c r="J43" i="2"/>
  <c r="K43" i="2"/>
  <c r="L43" i="2"/>
  <c r="L44" i="2" s="1"/>
  <c r="N43" i="2"/>
  <c r="N44" i="2" s="1"/>
  <c r="B43" i="2"/>
  <c r="B44" i="2" s="1"/>
  <c r="M38" i="2"/>
  <c r="M4" i="2"/>
  <c r="C36" i="2"/>
  <c r="D36" i="2"/>
  <c r="E36" i="2"/>
  <c r="F36" i="2"/>
  <c r="G36" i="2"/>
  <c r="H36" i="2"/>
  <c r="I36" i="2"/>
  <c r="J36" i="2"/>
  <c r="K36" i="2"/>
  <c r="L36" i="2"/>
  <c r="N36" i="2"/>
  <c r="C32" i="2"/>
  <c r="D32" i="2"/>
  <c r="E32" i="2"/>
  <c r="F32" i="2"/>
  <c r="G32" i="2"/>
  <c r="H32" i="2"/>
  <c r="I32" i="2"/>
  <c r="J32" i="2"/>
  <c r="K32" i="2"/>
  <c r="L32" i="2"/>
  <c r="N32" i="2"/>
  <c r="C28" i="2"/>
  <c r="D28" i="2"/>
  <c r="E28" i="2"/>
  <c r="F28" i="2"/>
  <c r="G28" i="2"/>
  <c r="H28" i="2"/>
  <c r="I28" i="2"/>
  <c r="J28" i="2"/>
  <c r="K28" i="2"/>
  <c r="L28" i="2"/>
  <c r="N28" i="2"/>
  <c r="C24" i="2"/>
  <c r="D24" i="2"/>
  <c r="E24" i="2"/>
  <c r="F24" i="2"/>
  <c r="G24" i="2"/>
  <c r="H24" i="2"/>
  <c r="I24" i="2"/>
  <c r="J24" i="2"/>
  <c r="K24" i="2"/>
  <c r="L24" i="2"/>
  <c r="N24" i="2"/>
  <c r="C15" i="2"/>
  <c r="D15" i="2"/>
  <c r="E15" i="2"/>
  <c r="F15" i="2"/>
  <c r="G15" i="2"/>
  <c r="H15" i="2"/>
  <c r="I15" i="2"/>
  <c r="J15" i="2"/>
  <c r="K15" i="2"/>
  <c r="L15" i="2"/>
  <c r="N15" i="2"/>
  <c r="C7" i="2"/>
  <c r="D7" i="2"/>
  <c r="E7" i="2"/>
  <c r="F7" i="2"/>
  <c r="G7" i="2"/>
  <c r="H7" i="2"/>
  <c r="I7" i="2"/>
  <c r="J7" i="2"/>
  <c r="K7" i="2"/>
  <c r="L7" i="2"/>
  <c r="N7" i="2"/>
  <c r="C11" i="2"/>
  <c r="D11" i="2"/>
  <c r="E11" i="2"/>
  <c r="F11" i="2"/>
  <c r="G11" i="2"/>
  <c r="H11" i="2"/>
  <c r="I11" i="2"/>
  <c r="J11" i="2"/>
  <c r="K11" i="2"/>
  <c r="L11" i="2"/>
  <c r="N11" i="2"/>
  <c r="B11" i="2"/>
  <c r="B41" i="2"/>
  <c r="M41" i="2" s="1"/>
  <c r="B36" i="2"/>
  <c r="B32" i="2"/>
  <c r="B28" i="2"/>
  <c r="B24" i="2"/>
  <c r="B19" i="2"/>
  <c r="M19" i="2" s="1"/>
  <c r="B15" i="2"/>
  <c r="B7" i="2"/>
  <c r="M5" i="2"/>
  <c r="M6" i="2"/>
  <c r="M8" i="2"/>
  <c r="M9" i="2"/>
  <c r="M10" i="2"/>
  <c r="M12" i="2"/>
  <c r="M13" i="2"/>
  <c r="M14" i="2"/>
  <c r="M16" i="2"/>
  <c r="M17" i="2"/>
  <c r="M18" i="2"/>
  <c r="M21" i="2"/>
  <c r="M22" i="2"/>
  <c r="M23" i="2"/>
  <c r="M25" i="2"/>
  <c r="M26" i="2"/>
  <c r="M27" i="2"/>
  <c r="M29" i="2"/>
  <c r="M30" i="2"/>
  <c r="M31" i="2"/>
  <c r="M33" i="2"/>
  <c r="M34" i="2"/>
  <c r="M35" i="2"/>
  <c r="M39" i="2"/>
  <c r="M40" i="2"/>
  <c r="M47" i="2" s="1"/>
  <c r="M42" i="2"/>
  <c r="M43" i="2" s="1"/>
  <c r="M44" i="2" s="1"/>
  <c r="D44" i="1"/>
  <c r="D43" i="1"/>
  <c r="E43" i="1"/>
  <c r="E44" i="1" s="1"/>
  <c r="F43" i="1"/>
  <c r="F44" i="1" s="1"/>
  <c r="G43" i="1"/>
  <c r="H43" i="1"/>
  <c r="H44" i="1" s="1"/>
  <c r="B43" i="1"/>
  <c r="B44" i="1" s="1"/>
  <c r="I10" i="1"/>
  <c r="I12" i="1"/>
  <c r="I18" i="1"/>
  <c r="I21" i="1"/>
  <c r="I27" i="1"/>
  <c r="C5" i="1"/>
  <c r="H5" i="1"/>
  <c r="I5" i="1" s="1"/>
  <c r="C6" i="1"/>
  <c r="H6" i="1"/>
  <c r="I6" i="1" s="1"/>
  <c r="B7" i="1"/>
  <c r="D7" i="1"/>
  <c r="E7" i="1"/>
  <c r="F7" i="1"/>
  <c r="G7" i="1"/>
  <c r="C8" i="1"/>
  <c r="H8" i="1"/>
  <c r="I8" i="1" s="1"/>
  <c r="C9" i="1"/>
  <c r="H9" i="1"/>
  <c r="I9" i="1" s="1"/>
  <c r="C10" i="1"/>
  <c r="H10" i="1"/>
  <c r="B11" i="1"/>
  <c r="D11" i="1"/>
  <c r="E11" i="1"/>
  <c r="F11" i="1"/>
  <c r="G11" i="1"/>
  <c r="H11" i="1" s="1"/>
  <c r="I11" i="1" s="1"/>
  <c r="C12" i="1"/>
  <c r="H12" i="1"/>
  <c r="C13" i="1"/>
  <c r="H13" i="1"/>
  <c r="I13" i="1" s="1"/>
  <c r="C14" i="1"/>
  <c r="H14" i="1"/>
  <c r="I14" i="1" s="1"/>
  <c r="B15" i="1"/>
  <c r="D15" i="1"/>
  <c r="E15" i="1"/>
  <c r="F15" i="1"/>
  <c r="H15" i="1" s="1"/>
  <c r="I15" i="1" s="1"/>
  <c r="G15" i="1"/>
  <c r="C16" i="1"/>
  <c r="H16" i="1"/>
  <c r="I16" i="1" s="1"/>
  <c r="C17" i="1"/>
  <c r="H17" i="1"/>
  <c r="I17" i="1" s="1"/>
  <c r="C18" i="1"/>
  <c r="H18" i="1"/>
  <c r="B19" i="1"/>
  <c r="D19" i="1"/>
  <c r="E19" i="1"/>
  <c r="F19" i="1"/>
  <c r="G19" i="1"/>
  <c r="C21" i="1"/>
  <c r="H21" i="1"/>
  <c r="C22" i="1"/>
  <c r="H22" i="1"/>
  <c r="I22" i="1" s="1"/>
  <c r="C23" i="1"/>
  <c r="H23" i="1"/>
  <c r="I23" i="1" s="1"/>
  <c r="B24" i="1"/>
  <c r="D24" i="1"/>
  <c r="E24" i="1"/>
  <c r="F24" i="1"/>
  <c r="G24" i="1"/>
  <c r="C25" i="1"/>
  <c r="H25" i="1"/>
  <c r="I25" i="1" s="1"/>
  <c r="C26" i="1"/>
  <c r="H26" i="1"/>
  <c r="I26" i="1" s="1"/>
  <c r="C27" i="1"/>
  <c r="H27" i="1"/>
  <c r="B28" i="1"/>
  <c r="D28" i="1"/>
  <c r="E28" i="1"/>
  <c r="F28" i="1"/>
  <c r="G28" i="1"/>
  <c r="H28" i="1"/>
  <c r="C29" i="1"/>
  <c r="H29" i="1"/>
  <c r="I29" i="1" s="1"/>
  <c r="C30" i="1"/>
  <c r="H30" i="1"/>
  <c r="I30" i="1" s="1"/>
  <c r="C31" i="1"/>
  <c r="H31" i="1"/>
  <c r="I31" i="1" s="1"/>
  <c r="B32" i="1"/>
  <c r="D32" i="1"/>
  <c r="E32" i="1"/>
  <c r="F32" i="1"/>
  <c r="G32" i="1"/>
  <c r="H33" i="1"/>
  <c r="I33" i="1" s="1"/>
  <c r="H34" i="1"/>
  <c r="I34" i="1" s="1"/>
  <c r="H35" i="1"/>
  <c r="I35" i="1" s="1"/>
  <c r="H38" i="1"/>
  <c r="I38" i="1" s="1"/>
  <c r="H39" i="1"/>
  <c r="I39" i="1" s="1"/>
  <c r="H40" i="1"/>
  <c r="I40" i="1" s="1"/>
  <c r="H42" i="1"/>
  <c r="I42" i="1" s="1"/>
  <c r="I43" i="1" s="1"/>
  <c r="I44" i="1" s="1"/>
  <c r="H4" i="1"/>
  <c r="I4" i="1" s="1"/>
  <c r="C33" i="1"/>
  <c r="C34" i="1"/>
  <c r="C35" i="1"/>
  <c r="C38" i="1"/>
  <c r="C39" i="1"/>
  <c r="C40" i="1"/>
  <c r="C42" i="1"/>
  <c r="C43" i="1" s="1"/>
  <c r="C44" i="1" s="1"/>
  <c r="C4" i="1"/>
  <c r="D41" i="1"/>
  <c r="E41" i="1"/>
  <c r="F41" i="1"/>
  <c r="G41" i="1"/>
  <c r="H41" i="1" s="1"/>
  <c r="B36" i="1"/>
  <c r="B41" i="1"/>
  <c r="D36" i="1"/>
  <c r="E36" i="1"/>
  <c r="F36" i="1"/>
  <c r="G36" i="1"/>
  <c r="H32" i="1" l="1"/>
  <c r="I32" i="1" s="1"/>
  <c r="C15" i="1"/>
  <c r="C32" i="1"/>
  <c r="H19" i="1"/>
  <c r="I19" i="1" s="1"/>
  <c r="H36" i="1"/>
  <c r="I36" i="1" s="1"/>
  <c r="H24" i="1"/>
  <c r="I24" i="1" s="1"/>
  <c r="C24" i="1"/>
  <c r="I28" i="1"/>
  <c r="I41" i="1"/>
  <c r="N7" i="5"/>
  <c r="N15" i="5"/>
  <c r="M48" i="2"/>
  <c r="C41" i="1"/>
  <c r="C11" i="1"/>
  <c r="G20" i="1"/>
  <c r="H20" i="1" s="1"/>
  <c r="I20" i="1" s="1"/>
  <c r="N41" i="5"/>
  <c r="N19" i="5"/>
  <c r="E20" i="1"/>
  <c r="C19" i="1"/>
  <c r="F20" i="1"/>
  <c r="D20" i="1"/>
  <c r="B20" i="1"/>
  <c r="N24" i="5"/>
  <c r="N36" i="5"/>
  <c r="N11" i="5"/>
  <c r="N32" i="5"/>
  <c r="N28" i="5"/>
  <c r="K20" i="5"/>
  <c r="J20" i="5"/>
  <c r="B20" i="5"/>
  <c r="M20" i="5"/>
  <c r="L20" i="5"/>
  <c r="C20" i="5"/>
  <c r="O20" i="5"/>
  <c r="D37" i="5"/>
  <c r="I37" i="5"/>
  <c r="I20" i="5"/>
  <c r="C37" i="5"/>
  <c r="H37" i="5"/>
  <c r="F20" i="5"/>
  <c r="K37" i="5"/>
  <c r="J37" i="5"/>
  <c r="O37" i="5"/>
  <c r="O46" i="5" s="1"/>
  <c r="D20" i="5"/>
  <c r="E37" i="5"/>
  <c r="M37" i="5"/>
  <c r="B37" i="5"/>
  <c r="L37" i="5"/>
  <c r="G20" i="5"/>
  <c r="G37" i="5"/>
  <c r="E20" i="5"/>
  <c r="F37" i="5"/>
  <c r="H20" i="5"/>
  <c r="E37" i="2"/>
  <c r="J37" i="2"/>
  <c r="I37" i="2"/>
  <c r="I46" i="2" s="1"/>
  <c r="B37" i="2"/>
  <c r="L37" i="2"/>
  <c r="L46" i="2" s="1"/>
  <c r="K37" i="2"/>
  <c r="K46" i="2" s="1"/>
  <c r="D37" i="2"/>
  <c r="M24" i="2"/>
  <c r="C37" i="2"/>
  <c r="H37" i="2"/>
  <c r="F37" i="2"/>
  <c r="N37" i="2"/>
  <c r="N46" i="2" s="1"/>
  <c r="G37" i="2"/>
  <c r="G46" i="2" s="1"/>
  <c r="M36" i="2"/>
  <c r="J20" i="2"/>
  <c r="I20" i="2"/>
  <c r="G20" i="2"/>
  <c r="M32" i="2"/>
  <c r="H20" i="2"/>
  <c r="M28" i="2"/>
  <c r="F20" i="2"/>
  <c r="E20" i="2"/>
  <c r="B20" i="2"/>
  <c r="D20" i="2"/>
  <c r="N20" i="2"/>
  <c r="C20" i="2"/>
  <c r="M11" i="2"/>
  <c r="L20" i="2"/>
  <c r="K20" i="2"/>
  <c r="M15" i="2"/>
  <c r="M7" i="2"/>
  <c r="H7" i="1"/>
  <c r="I7" i="1" s="1"/>
  <c r="C28" i="1"/>
  <c r="C7" i="1"/>
  <c r="C36" i="1"/>
  <c r="B37" i="1"/>
  <c r="G37" i="1"/>
  <c r="F37" i="1"/>
  <c r="E37" i="1"/>
  <c r="D37" i="1"/>
  <c r="C20" i="1" l="1"/>
  <c r="F46" i="2"/>
  <c r="D46" i="2"/>
  <c r="E46" i="5"/>
  <c r="F46" i="5"/>
  <c r="I46" i="5"/>
  <c r="J46" i="5"/>
  <c r="B46" i="2"/>
  <c r="K46" i="5"/>
  <c r="D46" i="5"/>
  <c r="H46" i="2"/>
  <c r="J46" i="2"/>
  <c r="B46" i="5"/>
  <c r="H46" i="5"/>
  <c r="G46" i="5"/>
  <c r="L46" i="5"/>
  <c r="C46" i="2"/>
  <c r="E46" i="2"/>
  <c r="M46" i="5"/>
  <c r="C46" i="5"/>
  <c r="N37" i="5"/>
  <c r="N46" i="5" s="1"/>
  <c r="N20" i="5"/>
  <c r="M37" i="2"/>
  <c r="M46" i="2" s="1"/>
  <c r="M20" i="2"/>
  <c r="H37" i="1"/>
  <c r="I37" i="1" s="1"/>
  <c r="C37" i="1"/>
  <c r="D57" i="8" l="1"/>
  <c r="E57" i="8" l="1"/>
  <c r="F57" i="8"/>
  <c r="D58" i="8"/>
  <c r="E58" i="8" l="1"/>
  <c r="F58" i="8"/>
</calcChain>
</file>

<file path=xl/sharedStrings.xml><?xml version="1.0" encoding="utf-8"?>
<sst xmlns="http://schemas.openxmlformats.org/spreadsheetml/2006/main" count="799" uniqueCount="420">
  <si>
    <t>Chemicals &amp; Rubber Products</t>
  </si>
  <si>
    <t>Fuel</t>
  </si>
  <si>
    <t>Furniture</t>
  </si>
  <si>
    <t>Wood &amp; Paper Products</t>
  </si>
  <si>
    <t>Chapter</t>
  </si>
  <si>
    <t>Diamonds</t>
  </si>
  <si>
    <t>Iron &amp; Steel Products</t>
  </si>
  <si>
    <t>Live Cattle</t>
  </si>
  <si>
    <t>Meat &amp; Meat Products</t>
  </si>
  <si>
    <t xml:space="preserve">   AFRICA</t>
  </si>
  <si>
    <t xml:space="preserve">   Lesotho</t>
  </si>
  <si>
    <t xml:space="preserve">   Mozambique</t>
  </si>
  <si>
    <t xml:space="preserve">   Namibia</t>
  </si>
  <si>
    <t xml:space="preserve">   South Africa</t>
  </si>
  <si>
    <t xml:space="preserve">   Zambia</t>
  </si>
  <si>
    <t xml:space="preserve">   Zimbabwe</t>
  </si>
  <si>
    <t xml:space="preserve">   Asia</t>
  </si>
  <si>
    <t xml:space="preserve">   China</t>
  </si>
  <si>
    <t xml:space="preserve">   India</t>
  </si>
  <si>
    <t xml:space="preserve">   Israel</t>
  </si>
  <si>
    <t xml:space="preserve">   Japan</t>
  </si>
  <si>
    <t xml:space="preserve">   EU</t>
  </si>
  <si>
    <t xml:space="preserve">   Belgium</t>
  </si>
  <si>
    <t xml:space="preserve">   Germany</t>
  </si>
  <si>
    <t xml:space="preserve">   Australia</t>
  </si>
  <si>
    <t xml:space="preserve">   Canada</t>
  </si>
  <si>
    <t xml:space="preserve">   SACU</t>
  </si>
  <si>
    <t xml:space="preserve">   SADC</t>
  </si>
  <si>
    <t>Total Export</t>
  </si>
  <si>
    <t>Gold</t>
  </si>
  <si>
    <t>71021000</t>
  </si>
  <si>
    <t>71022100</t>
  </si>
  <si>
    <t>71022900</t>
  </si>
  <si>
    <t>71023100</t>
  </si>
  <si>
    <t>71023900</t>
  </si>
  <si>
    <t>Other</t>
  </si>
  <si>
    <t>Period \ HS</t>
  </si>
  <si>
    <t>Imports CIF</t>
  </si>
  <si>
    <t>Imports FOB</t>
  </si>
  <si>
    <t>Freight</t>
  </si>
  <si>
    <t>Insurance</t>
  </si>
  <si>
    <t>Domestic Exports</t>
  </si>
  <si>
    <t>Re-Exports</t>
  </si>
  <si>
    <t>Trade Balance</t>
  </si>
  <si>
    <t>Jan_2023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</si>
  <si>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</si>
  <si>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</si>
  <si>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</si>
  <si>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</si>
  <si>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</si>
  <si>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</si>
  <si>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</si>
  <si>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</si>
  <si>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</si>
  <si>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</si>
  <si>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</si>
  <si>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</si>
  <si>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</si>
  <si>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</si>
  <si>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Q4</t>
  </si>
  <si>
    <t>Total_2023</t>
  </si>
  <si>
    <t>Jan_2024</t>
  </si>
  <si>
    <t>Total_2024</t>
  </si>
  <si>
    <t>Jan_2025</t>
  </si>
  <si>
    <t>Change</t>
  </si>
  <si>
    <t>% Change</t>
  </si>
  <si>
    <t>Table 1.0: Total Merchandise Trade – January 2023 to April 2025 (Million Pula)</t>
  </si>
  <si>
    <t>Food, Beverages &amp; Tobacco</t>
  </si>
  <si>
    <t>Machinery &amp; Electrical Equipment</t>
  </si>
  <si>
    <t>Metals &amp; Metal Products</t>
  </si>
  <si>
    <t>Salt Ores &amp; Related Products</t>
  </si>
  <si>
    <t xml:space="preserve">Textiles &amp; Footwear </t>
  </si>
  <si>
    <t>Vehicle &amp; Transport Equipment</t>
  </si>
  <si>
    <t>Other Goods</t>
  </si>
  <si>
    <t>Total Goods</t>
  </si>
  <si>
    <t>% Contribution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</si>
  <si>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</si>
  <si>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</si>
  <si>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</si>
  <si>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</si>
  <si>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</si>
  <si>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</si>
  <si>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</si>
  <si>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</si>
  <si>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</si>
  <si>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</si>
  <si>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</si>
  <si>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</si>
  <si>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</si>
  <si>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</si>
  <si>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</si>
  <si>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</si>
  <si>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</si>
  <si>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</si>
  <si>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</si>
  <si>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</si>
  <si>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</si>
  <si>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</si>
  <si>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</si>
  <si>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</si>
  <si>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</si>
  <si>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</si>
  <si>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</si>
  <si>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</si>
  <si>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</si>
  <si>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</si>
  <si>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</si>
  <si>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</si>
  <si>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</si>
  <si>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</si>
  <si>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</si>
  <si>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</si>
  <si>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</si>
  <si>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</si>
  <si>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</si>
  <si>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</si>
  <si>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</si>
  <si>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</si>
  <si>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</si>
  <si>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</si>
  <si>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</si>
  <si>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</si>
  <si>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</si>
  <si>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</si>
  <si>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</si>
  <si>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Copper </t>
  </si>
  <si>
    <t>Coal</t>
  </si>
  <si>
    <t>Plastic &amp; Plastic Products</t>
  </si>
  <si>
    <t xml:space="preserve">Salt &amp; Soda Ash </t>
  </si>
  <si>
    <t>Textiles</t>
  </si>
  <si>
    <t>Total</t>
  </si>
  <si>
    <t>Pure-bred breeding animals (cattle)</t>
  </si>
  <si>
    <t>Other (cattle)</t>
  </si>
  <si>
    <t>Other (boneless meat of bovine animals, frozen)</t>
  </si>
  <si>
    <t>Dried, whether or not salted but not smoked</t>
  </si>
  <si>
    <t>Fresh Lemons (Citrus Limon, Citrus Limonum) and limes (Citrus Aurantifolia, Citrus Latifolia)</t>
  </si>
  <si>
    <t>Other (Groats and meal of maize (corn))</t>
  </si>
  <si>
    <t>Other Cigarettes containing tobacco</t>
  </si>
  <si>
    <t>Other Salt, pure sodium chloride or sea water</t>
  </si>
  <si>
    <t>Bituminous coal</t>
  </si>
  <si>
    <t>Other coal</t>
  </si>
  <si>
    <t>Immunological products, put up in measured doses or in forms or packings for retail sale</t>
  </si>
  <si>
    <t>Other medicaments consisting of mixed or unmixed products for therapeutic or prophylactic uses</t>
  </si>
  <si>
    <t>Other, including mixtures not specified in the foregoing subheadings</t>
  </si>
  <si>
    <t>Tubes, pipes and hoses, rigid, Of polymers of vinyl chloride</t>
  </si>
  <si>
    <t xml:space="preserve">Other Floor coverings and wall or ceiling coverings, of plastics </t>
  </si>
  <si>
    <t>Reservoirs, tanks, vats and similar containers, of a capacity exceeding 300 li</t>
  </si>
  <si>
    <t>Other clothing accessories</t>
  </si>
  <si>
    <t>Other blankets and travelling rugs</t>
  </si>
  <si>
    <t>Other Toilet linen and kitchen linen, of terry towelling or similar terry fabrics, of cotton</t>
  </si>
  <si>
    <t>Building blocks and bricks</t>
  </si>
  <si>
    <t>Containing indentations, ribs, grooves or other deformations produced during the rolling process or twisted after rolling</t>
  </si>
  <si>
    <t>Other aluminium waste and scrap</t>
  </si>
  <si>
    <t>Self-propelled</t>
  </si>
  <si>
    <t>Other lead-acid, of a kind used for starting piston engines</t>
  </si>
  <si>
    <t>Colour, with a screen with no side exceeding 45 cm</t>
  </si>
  <si>
    <t>Ignition wiring sets and other wiring sets of a kind used in vehicles, aircraft or ships</t>
  </si>
  <si>
    <t>Aeroplanes and other aircraft, of an unladen mass exceeding 2 000 kg but not exceeding 15 000 kg</t>
  </si>
  <si>
    <t>Other metal furniture</t>
  </si>
  <si>
    <t>Personal effects, new or used</t>
  </si>
  <si>
    <t xml:space="preserve">Total </t>
  </si>
  <si>
    <t>Other SADC</t>
  </si>
  <si>
    <t>Other Africa</t>
  </si>
  <si>
    <t>Other Asia</t>
  </si>
  <si>
    <t>Other EU</t>
  </si>
  <si>
    <t xml:space="preserve">Rest of the World </t>
  </si>
  <si>
    <t xml:space="preserve">   USA</t>
  </si>
  <si>
    <t>Eswatini</t>
  </si>
  <si>
    <t>Rest of the World</t>
  </si>
  <si>
    <t>UAE</t>
  </si>
  <si>
    <t>South Africa</t>
  </si>
  <si>
    <t>Namibia</t>
  </si>
  <si>
    <t>China</t>
  </si>
  <si>
    <t>Mozambique</t>
  </si>
  <si>
    <t>India</t>
  </si>
  <si>
    <t>Japan</t>
  </si>
  <si>
    <t>Zambia</t>
  </si>
  <si>
    <t>Zimbabwe</t>
  </si>
  <si>
    <t>Partner\ HS</t>
  </si>
  <si>
    <t>Flow Type</t>
  </si>
  <si>
    <t>Imports</t>
  </si>
  <si>
    <t>Total Exports</t>
  </si>
  <si>
    <t>BW Pula (Million)</t>
  </si>
  <si>
    <t>11</t>
  </si>
  <si>
    <t>Top 50 Imported Non-Diamond Goods</t>
  </si>
  <si>
    <t>Other Non-Diamond Imports Goods</t>
  </si>
  <si>
    <t>Total Non-Diamond Imports</t>
  </si>
  <si>
    <t>Diamonds Imports</t>
  </si>
  <si>
    <t>Total Imports</t>
  </si>
  <si>
    <t>Rank</t>
  </si>
  <si>
    <t>HS Code</t>
  </si>
  <si>
    <t>Description</t>
  </si>
  <si>
    <t>Contribution (%) Against Total Non-Diamonds Imports</t>
  </si>
  <si>
    <t>Contribution (%) Against Total Imports</t>
  </si>
  <si>
    <t xml:space="preserve">   27101202</t>
  </si>
  <si>
    <t xml:space="preserve">   27101230</t>
  </si>
  <si>
    <t xml:space="preserve">   27160000</t>
  </si>
  <si>
    <t xml:space="preserve">   87042181</t>
  </si>
  <si>
    <t xml:space="preserve">   25232900</t>
  </si>
  <si>
    <t xml:space="preserve">   87033390</t>
  </si>
  <si>
    <t xml:space="preserve">   10019900</t>
  </si>
  <si>
    <t xml:space="preserve">   87032390</t>
  </si>
  <si>
    <t xml:space="preserve">   10059010</t>
  </si>
  <si>
    <t xml:space="preserve">   88023000</t>
  </si>
  <si>
    <t xml:space="preserve">   84314990</t>
  </si>
  <si>
    <t xml:space="preserve">   85171310</t>
  </si>
  <si>
    <t xml:space="preserve">   87089990</t>
  </si>
  <si>
    <t xml:space="preserve">   30049099</t>
  </si>
  <si>
    <t xml:space="preserve">   85444990</t>
  </si>
  <si>
    <t xml:space="preserve">   15121910</t>
  </si>
  <si>
    <t xml:space="preserve">   10063000</t>
  </si>
  <si>
    <t xml:space="preserve">   44071100</t>
  </si>
  <si>
    <t xml:space="preserve">   10059090</t>
  </si>
  <si>
    <t xml:space="preserve">   17011300</t>
  </si>
  <si>
    <t xml:space="preserve">   87043181</t>
  </si>
  <si>
    <t xml:space="preserve">   27111390</t>
  </si>
  <si>
    <t xml:space="preserve">   87032290</t>
  </si>
  <si>
    <t xml:space="preserve">   33049990</t>
  </si>
  <si>
    <t xml:space="preserve">   87012220</t>
  </si>
  <si>
    <t xml:space="preserve">   38249999</t>
  </si>
  <si>
    <t xml:space="preserve">   22030090</t>
  </si>
  <si>
    <t xml:space="preserve">   74081100</t>
  </si>
  <si>
    <t xml:space="preserve">   23040000</t>
  </si>
  <si>
    <t xml:space="preserve">   84283300</t>
  </si>
  <si>
    <t xml:space="preserve">   33021000</t>
  </si>
  <si>
    <t xml:space="preserve">   84314300</t>
  </si>
  <si>
    <t xml:space="preserve">   84742000</t>
  </si>
  <si>
    <t xml:space="preserve">   85371090</t>
  </si>
  <si>
    <t xml:space="preserve">   84749000</t>
  </si>
  <si>
    <t xml:space="preserve">   84713090</t>
  </si>
  <si>
    <t xml:space="preserve">   68129100</t>
  </si>
  <si>
    <t xml:space="preserve">   73089099</t>
  </si>
  <si>
    <t xml:space="preserve">   20099010</t>
  </si>
  <si>
    <t xml:space="preserve">   17019900</t>
  </si>
  <si>
    <t xml:space="preserve">   27101252</t>
  </si>
  <si>
    <t xml:space="preserve">   87163900</t>
  </si>
  <si>
    <t xml:space="preserve">   87012920</t>
  </si>
  <si>
    <t xml:space="preserve">   17049000</t>
  </si>
  <si>
    <t xml:space="preserve">   76129040</t>
  </si>
  <si>
    <t xml:space="preserve">   62171090</t>
  </si>
  <si>
    <t xml:space="preserve">   87042183</t>
  </si>
  <si>
    <t xml:space="preserve">   19041000</t>
  </si>
  <si>
    <t>Top 50 Exported Non-Diamond Goods</t>
  </si>
  <si>
    <t>Other Non-Diamond Exports Goods</t>
  </si>
  <si>
    <t>Total Non-Diamond Exports</t>
  </si>
  <si>
    <t>Diamonds Exports</t>
  </si>
  <si>
    <t>26030000</t>
  </si>
  <si>
    <t>85443000</t>
  </si>
  <si>
    <t>28362000</t>
  </si>
  <si>
    <t>88023000</t>
  </si>
  <si>
    <t>85444290</t>
  </si>
  <si>
    <t>25010090</t>
  </si>
  <si>
    <t>02023090</t>
  </si>
  <si>
    <t>01022900</t>
  </si>
  <si>
    <t>27011200</t>
  </si>
  <si>
    <t>27011900</t>
  </si>
  <si>
    <t>63026090</t>
  </si>
  <si>
    <t>03057110</t>
  </si>
  <si>
    <t>39172300</t>
  </si>
  <si>
    <t>84295190</t>
  </si>
  <si>
    <t>76020090</t>
  </si>
  <si>
    <t>87059000</t>
  </si>
  <si>
    <t>62171090</t>
  </si>
  <si>
    <t>01022100</t>
  </si>
  <si>
    <t>72142000</t>
  </si>
  <si>
    <t>63019000</t>
  </si>
  <si>
    <t>84303100</t>
  </si>
  <si>
    <t>85442090</t>
  </si>
  <si>
    <t>74040090</t>
  </si>
  <si>
    <t>85071099</t>
  </si>
  <si>
    <t>08055010</t>
  </si>
  <si>
    <t>68101100</t>
  </si>
  <si>
    <t>87041090</t>
  </si>
  <si>
    <t>87089990</t>
  </si>
  <si>
    <t>84295900</t>
  </si>
  <si>
    <t>24022090</t>
  </si>
  <si>
    <t>39251000</t>
  </si>
  <si>
    <t>87032390</t>
  </si>
  <si>
    <t>30021500</t>
  </si>
  <si>
    <t>85285990</t>
  </si>
  <si>
    <t>94032000</t>
  </si>
  <si>
    <t>11031390</t>
  </si>
  <si>
    <t>84314990</t>
  </si>
  <si>
    <t>84314300</t>
  </si>
  <si>
    <t>87032290</t>
  </si>
  <si>
    <t>72043000</t>
  </si>
  <si>
    <t>30049099</t>
  </si>
  <si>
    <t>31029000</t>
  </si>
  <si>
    <t>94038900</t>
  </si>
  <si>
    <t>99990010</t>
  </si>
  <si>
    <t>39189090</t>
  </si>
  <si>
    <t>94049010</t>
  </si>
  <si>
    <t>85285905</t>
  </si>
  <si>
    <t>78020000</t>
  </si>
  <si>
    <t>85287290</t>
  </si>
  <si>
    <t>72044900</t>
  </si>
  <si>
    <t>Border Post</t>
  </si>
  <si>
    <t>BW Pula(Million)</t>
  </si>
  <si>
    <t>Table C1: Transit Trade by Border Post-April 2025 (Million Pula)</t>
  </si>
  <si>
    <t xml:space="preserve">   10</t>
  </si>
  <si>
    <t xml:space="preserve">   22</t>
  </si>
  <si>
    <t xml:space="preserve">   25</t>
  </si>
  <si>
    <t xml:space="preserve">   26</t>
  </si>
  <si>
    <t xml:space="preserve">   27</t>
  </si>
  <si>
    <t xml:space="preserve">   28</t>
  </si>
  <si>
    <t xml:space="preserve">   Inorganic chemicals; organic and inorganic compounds of precious metals; of rare earth metals, of radio-active elements and of isotopes</t>
  </si>
  <si>
    <t xml:space="preserve">   31</t>
  </si>
  <si>
    <t xml:space="preserve">   33</t>
  </si>
  <si>
    <t xml:space="preserve">   39</t>
  </si>
  <si>
    <t xml:space="preserve">   72</t>
  </si>
  <si>
    <t xml:space="preserve">   73</t>
  </si>
  <si>
    <t xml:space="preserve">   74</t>
  </si>
  <si>
    <t xml:space="preserve">   84</t>
  </si>
  <si>
    <t xml:space="preserve">   85</t>
  </si>
  <si>
    <t xml:space="preserve">   87</t>
  </si>
  <si>
    <t>Period</t>
  </si>
  <si>
    <t>As at March 2025 Digest (P Million)</t>
  </si>
  <si>
    <t>Difference (P million)</t>
  </si>
  <si>
    <t>Difference as %</t>
  </si>
  <si>
    <t>Indicators</t>
  </si>
  <si>
    <t>Imports (CIF)</t>
  </si>
  <si>
    <t>As at April 2025 Digest (P Million)</t>
  </si>
  <si>
    <t>Table A: Data Revision:  March 2025 (Million Pula)</t>
  </si>
  <si>
    <t>Table 2.1: Principal Import Commodity Groups – January 2023 to April  2025 (Million Pula)</t>
  </si>
  <si>
    <t>Table 2.2 Principal Export Commodity Groups – January 2023 to April 2025 (Million Pula)</t>
  </si>
  <si>
    <t>Table 2.3: Diamonds Trade – January 2023 to April 2025 (Million Pula)</t>
  </si>
  <si>
    <t>Table 3.1B: Principal Import Commodity Groups as a Percentage of Total Imports at Country and Regional Level – April  2025</t>
  </si>
  <si>
    <t>Table 3.2B: Principal Export Commodity Groups as a Percentage of Total Exports at Country and Regional Level – April 2025</t>
  </si>
  <si>
    <t>Table 3.1 A: Total  Imports By Country, Region and Principal Import Commodity Groups – April  2025</t>
  </si>
  <si>
    <t>Table 3.2A: Total  Exports By Country, Region and Principal Export Commodity Groups – April  2025</t>
  </si>
  <si>
    <t>Other vehicles Of a cylinder capacity exceeding 2 500 cc</t>
  </si>
  <si>
    <t>Other Vehicles with motorcycle-type handlebars and hand-operated controls</t>
  </si>
  <si>
    <t>Other Parts suitable for use solely or principally with the machinery of headings 84.25 to 84.30:</t>
  </si>
  <si>
    <t>Other ignition wiring sets  and other wiring sets of a kind used in vehicles, aircraft or ships</t>
  </si>
  <si>
    <t>Electrical energy</t>
  </si>
  <si>
    <t>Other Parts and accessories of the motor vehicles of headings 87.01 to 87.05</t>
  </si>
  <si>
    <t>Cane Sugar specified in Subheading Note2 to this chapter</t>
  </si>
  <si>
    <t>Parts of  Mixing or kneading machines</t>
  </si>
  <si>
    <t>Copper Ores and Concentrates</t>
  </si>
  <si>
    <t>Disodium Carbonate</t>
  </si>
  <si>
    <t>Other electric conductors, for a voltage exceeding 1 000 V</t>
  </si>
  <si>
    <t>Other Co-axial cable and other co-axial electric conductors :</t>
  </si>
  <si>
    <t xml:space="preserve">Other copper waste and scrap </t>
  </si>
  <si>
    <t xml:space="preserve">Other Motor vehicles for the transport of goods </t>
  </si>
  <si>
    <t>Other parts and accessories:NES</t>
  </si>
  <si>
    <t xml:space="preserve">Other Front-end shovel loaders </t>
  </si>
  <si>
    <t>Lead waste and scrap</t>
  </si>
  <si>
    <t>Blankets as defined in additional note 1 to chapter 94</t>
  </si>
  <si>
    <t>Waste and scrap of tinned iron or steel</t>
  </si>
  <si>
    <t>Parts for boring or sinking machinery of subheading 8430.41 or 8430.49</t>
  </si>
  <si>
    <t xml:space="preserve">Other not tracked, driven by internal combustion piston engines, of a mass of 3 000 kg or more but not exceeding 30 000 kg (excluding those specially designed for use in mines)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</si>
  <si>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</si>
  <si>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Other prepared lubricating oils</t>
  </si>
  <si>
    <t xml:space="preserve"> Parts for boring or sinking machinery of subheading 8430.41 or 8430.49</t>
  </si>
  <si>
    <t>Other colour reception apparatus for television, with a screen size exceeding 3 m x 4 m</t>
  </si>
  <si>
    <t>Other parts of radiators</t>
  </si>
  <si>
    <t>Other Colour, with a screen size exceeding 3 m x 4 m</t>
  </si>
  <si>
    <t>Track-laying tractors</t>
  </si>
  <si>
    <t>Other concrete-mixer lorries</t>
  </si>
  <si>
    <t xml:space="preserve">Other furniture of rattan </t>
  </si>
  <si>
    <t xml:space="preserve">Table 4.2: Top Exported Goods (Excluding Diamonds) – April 2025 (Million Pula) </t>
  </si>
  <si>
    <t>Table 4.2: Top Exported Goods (Excluding Diamonds) –  April 2025 (Million Pula) Continued</t>
  </si>
  <si>
    <t xml:space="preserve">Table 4.1: Top Imported Goods (Excluding Diamonds) – April 2025 (Million Pula) </t>
  </si>
  <si>
    <t>Table 4.1 : Top Imported Goods (Excluding Diamonds) – April 2025 (Million Pula)  Continued</t>
  </si>
  <si>
    <t>Lesotho</t>
  </si>
  <si>
    <t>SADC</t>
  </si>
  <si>
    <t>AFRICA</t>
  </si>
  <si>
    <t>Petrol, as defined in Additional Note 1(b)</t>
  </si>
  <si>
    <t>Distillate fuel, as defined in Additional Note 1(g)</t>
  </si>
  <si>
    <t>Other, double-cab, of a vehicle mass not exceeding 2 000 kg or a G.V.M. not exceeding 3 500 kg, or of a mass not exceeding 1 600 kg or a G.V.M. not exceeding 3 500 kg per chassis fitted with a cab</t>
  </si>
  <si>
    <t>Other (of Wheat (excluding durum wheat) and Meslin )</t>
  </si>
  <si>
    <t>Dried Maize (Corn) kernels or grains fit for human consumption, not further prepared or processed and not packaged as seeds (excluding pop corn (ZEA MAYS EVERTA))</t>
  </si>
  <si>
    <t>Designed for use when carried in the hand or on the person</t>
  </si>
  <si>
    <t>Sunflower-seed or safflower oil and fractions thereof,  Marketed and supplied for use in the process of cooking food</t>
  </si>
  <si>
    <t>Semi-milled or wholly milled rice, whether or not polished or glazed</t>
  </si>
  <si>
    <t>Coniferous Wood sawn or chipped lengthwise,  sliced or peeled, whether or not planed, sanded or finger-jointed,  of a thickness exceeding 6 mm, Of pine (Pinus spp.)</t>
  </si>
  <si>
    <t>Other, double-cab, of a vehicle mass not exceeding 2 000 kg or a G.V.M. not exceeding 3 500 kg,  or of a mass not exceeding 1 600 kg or a G.V.M. not exceeding 3 500 kg per chasis fitted with a cab</t>
  </si>
  <si>
    <t>Other Beauty or make-up preparations and preparations for the care of the skin (other than medicaments), including sunscreen or sun tan preparations</t>
  </si>
  <si>
    <t>Other Butanes, Liquefied</t>
  </si>
  <si>
    <t>Other (Maize (Corn))</t>
  </si>
  <si>
    <t>Other of a cylinder capacity exceeding 1 000 cc but not exceeding 1 500 cc</t>
  </si>
  <si>
    <t>Tractor of a vehicle exceeding 1 600 kg</t>
  </si>
  <si>
    <t>Other mixtures</t>
  </si>
  <si>
    <t>Other Beer made from malt, With an alcohol content of 5 per cent or less</t>
  </si>
  <si>
    <t>Of which the maximum cross-sectional dimension exceeds 6 mm</t>
  </si>
  <si>
    <t>Oil-cake and other solid residues, whether or not ground or in the form of pellets, resulting from the extraction of soya-bean oil</t>
  </si>
  <si>
    <t>Other, belt type</t>
  </si>
  <si>
    <t>Of a kind used in the food or drink industries</t>
  </si>
  <si>
    <t>Crushing or grinding machines</t>
  </si>
  <si>
    <t>Other equipped with apparatus of subheading No. 8536.20.15 or 8536.50.50</t>
  </si>
  <si>
    <t>Other portable automatic data processing machines, of a mass not exceeding 10 kg, consisting of at least a central processing unit, a keyboard and a display</t>
  </si>
  <si>
    <t>Mixtures of  Fruit juices</t>
  </si>
  <si>
    <t>Clothing, clothing accessories, footwear and headgear</t>
  </si>
  <si>
    <t>Other Cane or beet sugar and chemically  pure sucrose, in solid form  Containing added flavouring or colouring matter</t>
  </si>
  <si>
    <t>Other tanker trailers and tanker semi-trailers</t>
  </si>
  <si>
    <t>Other Structures and parts of structures</t>
  </si>
  <si>
    <t>Other Sugar confectionery (including white chocolate), not containing cocoa</t>
  </si>
  <si>
    <t>Cans of a capacity not exceeding 500 ml</t>
  </si>
  <si>
    <t>Other Beer made from malt, With an alcohol content exceeding 5 per cent</t>
  </si>
  <si>
    <t>Other (excluding double-cab), of a vehicle mass not exceeding 2 000 kg  or a G.V.M. not exceeding 3 500 kg, or of a mass not exceeding 1 600 kg or a G.V.M. not exceeding 3 500 kg per chassis fitted with a cab</t>
  </si>
  <si>
    <t>Prepared foods obtained by the swelling or roasting of cereals or cereal products</t>
  </si>
  <si>
    <t>Other Portland cement</t>
  </si>
  <si>
    <t>Martins Drift</t>
  </si>
  <si>
    <t>Kazungula Bridge</t>
  </si>
  <si>
    <t>Mamuno Borderpost</t>
  </si>
  <si>
    <t>Ramokgwebana Borderpost</t>
  </si>
  <si>
    <t>Copper and articles thereof</t>
  </si>
  <si>
    <t>Ores, slag and ash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</si>
  <si>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</si>
  <si>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</si>
  <si>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Vehicles; other than railway or tramway rolling stock, and parts and accessories thereof</t>
  </si>
  <si>
    <t>Mineral fuels, mineral oils and products of their distillation; bituminous substances; mineral waxes</t>
  </si>
  <si>
    <t>Plastics and articles thereof</t>
  </si>
  <si>
    <t>Iron or steel articles</t>
  </si>
  <si>
    <t>Fertilizers</t>
  </si>
  <si>
    <t>Cereals</t>
  </si>
  <si>
    <t>Salt; sulphur; earths, stone; plastering materials, lime and cement</t>
  </si>
  <si>
    <t>Beverages, spirits and vinegar</t>
  </si>
  <si>
    <t>Iron and steel</t>
  </si>
  <si>
    <t>Essential oils and resinoids; perfumery, cosmetic or toilet preparations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</si>
</sst>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_);[Red]\(#,##0.0\)"/>
    <numFmt numFmtId="167" formatCode="#,##0.0_ ;[Red]\-#,##0.0\ "/>
    <numFmt numFmtId="168" formatCode="#,##0.0"/>
    <numFmt numFmtId="169" formatCode="0.0"/>
    <numFmt numFmtId="170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16" fillId="0" borderId="10" xfId="0" applyFont="1" applyBorder="1"/>
    <xf numFmtId="0" fontId="18" fillId="0" borderId="0" xfId="0" applyFont="1"/>
    <xf numFmtId="0" fontId="0" fillId="0" borderId="0" xfId="0"/>
    <xf numFmtId="0" fontId="16" fillId="0" borderId="0" xfId="0" applyFont="1"/>
    <xf numFmtId="166" fontId="0" fillId="0" borderId="0" xfId="0" applyNumberFormat="1"/>
    <xf numFmtId="0" fontId="21" fillId="0" borderId="0" xfId="0" applyFont="1"/>
    <xf numFmtId="166" fontId="19" fillId="0" borderId="15" xfId="42" applyNumberFormat="1" applyFont="1" applyBorder="1" applyAlignment="1">
      <alignment horizontal="left" wrapText="1"/>
    </xf>
    <xf numFmtId="166" fontId="19" fillId="0" borderId="15" xfId="42" applyNumberFormat="1" applyFont="1" applyBorder="1" applyAlignment="1">
      <alignment horizontal="left"/>
    </xf>
    <xf numFmtId="0" fontId="22" fillId="0" borderId="15" xfId="0" applyFont="1" applyBorder="1"/>
    <xf numFmtId="0" fontId="23" fillId="0" borderId="0" xfId="0" applyFont="1"/>
    <xf numFmtId="0" fontId="0" fillId="0" borderId="0" xfId="0" applyFont="1"/>
    <xf numFmtId="166" fontId="23" fillId="0" borderId="10" xfId="0" applyNumberFormat="1" applyFont="1" applyBorder="1" applyAlignment="1">
      <alignment horizontal="left" wrapText="1"/>
    </xf>
    <xf numFmtId="166" fontId="23" fillId="0" borderId="10" xfId="0" applyNumberFormat="1" applyFont="1" applyBorder="1" applyAlignment="1">
      <alignment horizontal="right" wrapText="1"/>
    </xf>
    <xf numFmtId="166" fontId="23" fillId="0" borderId="10" xfId="0" applyNumberFormat="1" applyFont="1" applyFill="1" applyBorder="1" applyAlignment="1">
      <alignment horizontal="right" wrapText="1"/>
    </xf>
    <xf numFmtId="166" fontId="24" fillId="0" borderId="0" xfId="0" applyNumberFormat="1" applyFont="1" applyAlignment="1">
      <alignment horizontal="left"/>
    </xf>
    <xf numFmtId="166" fontId="23" fillId="0" borderId="10" xfId="0" applyNumberFormat="1" applyFont="1" applyBorder="1" applyAlignment="1">
      <alignment horizontal="left"/>
    </xf>
    <xf numFmtId="166" fontId="24" fillId="0" borderId="0" xfId="0" applyNumberFormat="1" applyFont="1" applyBorder="1" applyAlignment="1">
      <alignment horizontal="left"/>
    </xf>
    <xf numFmtId="166" fontId="24" fillId="0" borderId="12" xfId="0" applyNumberFormat="1" applyFont="1" applyBorder="1" applyAlignment="1">
      <alignment horizontal="left"/>
    </xf>
    <xf numFmtId="166" fontId="24" fillId="0" borderId="0" xfId="0" applyNumberFormat="1" applyFont="1" applyBorder="1"/>
    <xf numFmtId="0" fontId="24" fillId="0" borderId="0" xfId="0" applyFont="1"/>
    <xf numFmtId="0" fontId="23" fillId="0" borderId="10" xfId="0" applyFont="1" applyBorder="1"/>
    <xf numFmtId="0" fontId="25" fillId="0" borderId="10" xfId="0" applyNumberFormat="1" applyFont="1" applyBorder="1" applyAlignment="1">
      <alignment horizontal="left"/>
    </xf>
    <xf numFmtId="166" fontId="25" fillId="0" borderId="10" xfId="0" applyNumberFormat="1" applyFont="1" applyBorder="1" applyAlignment="1">
      <alignment horizontal="left"/>
    </xf>
    <xf numFmtId="0" fontId="23" fillId="0" borderId="13" xfId="0" applyFont="1" applyBorder="1"/>
    <xf numFmtId="0" fontId="23" fillId="0" borderId="12" xfId="0" applyFont="1" applyBorder="1"/>
    <xf numFmtId="0" fontId="24" fillId="0" borderId="0" xfId="0" applyFont="1" applyBorder="1"/>
    <xf numFmtId="0" fontId="23" fillId="0" borderId="10" xfId="0" applyFont="1" applyBorder="1" applyAlignment="1">
      <alignment horizontal="left"/>
    </xf>
    <xf numFmtId="0" fontId="26" fillId="0" borderId="0" xfId="0" applyFont="1"/>
    <xf numFmtId="166" fontId="21" fillId="0" borderId="10" xfId="0" applyNumberFormat="1" applyFont="1" applyBorder="1" applyAlignment="1">
      <alignment horizontal="left" wrapText="1"/>
    </xf>
    <xf numFmtId="166" fontId="21" fillId="0" borderId="10" xfId="0" applyNumberFormat="1" applyFont="1" applyBorder="1" applyAlignment="1">
      <alignment horizontal="right" wrapText="1"/>
    </xf>
    <xf numFmtId="0" fontId="27" fillId="0" borderId="0" xfId="0" applyFont="1"/>
    <xf numFmtId="0" fontId="21" fillId="0" borderId="10" xfId="0" applyFont="1" applyBorder="1"/>
    <xf numFmtId="0" fontId="21" fillId="0" borderId="12" xfId="0" applyFont="1" applyBorder="1"/>
    <xf numFmtId="0" fontId="27" fillId="0" borderId="0" xfId="0" applyFont="1" applyBorder="1"/>
    <xf numFmtId="0" fontId="27" fillId="0" borderId="13" xfId="0" applyFont="1" applyBorder="1"/>
    <xf numFmtId="0" fontId="21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21" fillId="0" borderId="10" xfId="0" applyFont="1" applyBorder="1" applyAlignment="1">
      <alignment horizontal="left" wrapText="1"/>
    </xf>
    <xf numFmtId="0" fontId="21" fillId="0" borderId="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167" fontId="27" fillId="0" borderId="0" xfId="0" applyNumberFormat="1" applyFont="1"/>
    <xf numFmtId="167" fontId="21" fillId="0" borderId="0" xfId="0" applyNumberFormat="1" applyFont="1" applyBorder="1"/>
    <xf numFmtId="0" fontId="21" fillId="0" borderId="0" xfId="0" applyFont="1" applyBorder="1"/>
    <xf numFmtId="0" fontId="21" fillId="0" borderId="13" xfId="0" applyFont="1" applyBorder="1"/>
    <xf numFmtId="0" fontId="21" fillId="0" borderId="22" xfId="0" applyFont="1" applyBorder="1"/>
    <xf numFmtId="0" fontId="28" fillId="0" borderId="0" xfId="0" applyFont="1"/>
    <xf numFmtId="0" fontId="2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10" xfId="0" applyFont="1" applyBorder="1" applyAlignment="1">
      <alignment horizontal="right" wrapText="1"/>
    </xf>
    <xf numFmtId="167" fontId="27" fillId="0" borderId="0" xfId="0" applyNumberFormat="1" applyFont="1" applyAlignment="1">
      <alignment horizontal="right"/>
    </xf>
    <xf numFmtId="167" fontId="21" fillId="0" borderId="10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right"/>
    </xf>
    <xf numFmtId="167" fontId="21" fillId="0" borderId="22" xfId="0" applyNumberFormat="1" applyFont="1" applyBorder="1" applyAlignment="1">
      <alignment horizontal="right"/>
    </xf>
    <xf numFmtId="167" fontId="21" fillId="0" borderId="12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169" fontId="27" fillId="0" borderId="0" xfId="0" applyNumberFormat="1" applyFont="1" applyAlignment="1">
      <alignment horizontal="right"/>
    </xf>
    <xf numFmtId="169" fontId="21" fillId="0" borderId="12" xfId="0" applyNumberFormat="1" applyFont="1" applyBorder="1" applyAlignment="1">
      <alignment horizontal="right"/>
    </xf>
    <xf numFmtId="169" fontId="21" fillId="0" borderId="10" xfId="0" applyNumberFormat="1" applyFont="1" applyBorder="1" applyAlignment="1">
      <alignment horizontal="right"/>
    </xf>
    <xf numFmtId="169" fontId="21" fillId="0" borderId="0" xfId="0" applyNumberFormat="1" applyFont="1" applyBorder="1" applyAlignment="1">
      <alignment horizontal="right"/>
    </xf>
    <xf numFmtId="169" fontId="27" fillId="0" borderId="0" xfId="0" applyNumberFormat="1" applyFont="1" applyBorder="1" applyAlignment="1">
      <alignment horizontal="right"/>
    </xf>
    <xf numFmtId="169" fontId="27" fillId="0" borderId="12" xfId="0" applyNumberFormat="1" applyFont="1" applyBorder="1" applyAlignment="1">
      <alignment horizontal="right"/>
    </xf>
    <xf numFmtId="169" fontId="21" fillId="0" borderId="13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6" fontId="24" fillId="0" borderId="0" xfId="0" applyNumberFormat="1" applyFont="1" applyAlignment="1">
      <alignment horizontal="right"/>
    </xf>
    <xf numFmtId="166" fontId="23" fillId="0" borderId="10" xfId="0" applyNumberFormat="1" applyFont="1" applyBorder="1" applyAlignment="1">
      <alignment horizontal="right"/>
    </xf>
    <xf numFmtId="166" fontId="24" fillId="0" borderId="0" xfId="0" applyNumberFormat="1" applyFont="1" applyBorder="1" applyAlignment="1">
      <alignment horizontal="right"/>
    </xf>
    <xf numFmtId="166" fontId="23" fillId="0" borderId="13" xfId="0" applyNumberFormat="1" applyFont="1" applyBorder="1" applyAlignment="1">
      <alignment horizontal="right"/>
    </xf>
    <xf numFmtId="0" fontId="23" fillId="0" borderId="10" xfId="0" applyFont="1" applyBorder="1" applyAlignment="1">
      <alignment horizontal="right" wrapText="1"/>
    </xf>
    <xf numFmtId="166" fontId="24" fillId="0" borderId="12" xfId="0" applyNumberFormat="1" applyFont="1" applyBorder="1" applyAlignment="1">
      <alignment horizontal="right"/>
    </xf>
    <xf numFmtId="166" fontId="24" fillId="0" borderId="10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166" fontId="27" fillId="0" borderId="0" xfId="0" applyNumberFormat="1" applyFont="1" applyAlignment="1"/>
    <xf numFmtId="166" fontId="21" fillId="0" borderId="10" xfId="0" applyNumberFormat="1" applyFont="1" applyBorder="1" applyAlignment="1"/>
    <xf numFmtId="166" fontId="21" fillId="0" borderId="12" xfId="0" applyNumberFormat="1" applyFont="1" applyBorder="1" applyAlignment="1"/>
    <xf numFmtId="166" fontId="21" fillId="0" borderId="0" xfId="0" applyNumberFormat="1" applyFont="1" applyAlignment="1"/>
    <xf numFmtId="170" fontId="0" fillId="0" borderId="0" xfId="42" applyNumberFormat="1" applyFont="1"/>
    <xf numFmtId="166" fontId="22" fillId="0" borderId="15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5" xfId="42" applyNumberFormat="1" applyFont="1" applyBorder="1" applyAlignment="1">
      <alignment horizontal="right"/>
    </xf>
    <xf numFmtId="166" fontId="20" fillId="0" borderId="15" xfId="42" applyNumberFormat="1" applyFont="1" applyFill="1" applyBorder="1" applyAlignment="1">
      <alignment horizontal="right"/>
    </xf>
    <xf numFmtId="168" fontId="23" fillId="0" borderId="10" xfId="0" applyNumberFormat="1" applyFont="1" applyBorder="1" applyAlignment="1">
      <alignment horizontal="right"/>
    </xf>
    <xf numFmtId="0" fontId="24" fillId="0" borderId="0" xfId="0" applyFont="1" applyAlignment="1">
      <alignment horizontal="left"/>
    </xf>
    <xf numFmtId="168" fontId="23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right"/>
    </xf>
    <xf numFmtId="168" fontId="23" fillId="0" borderId="12" xfId="0" applyNumberFormat="1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168" fontId="23" fillId="0" borderId="13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6" fillId="0" borderId="0" xfId="0" applyFont="1" applyBorder="1"/>
    <xf numFmtId="168" fontId="24" fillId="0" borderId="0" xfId="0" applyNumberFormat="1" applyFont="1" applyAlignment="1">
      <alignment horizontal="left"/>
    </xf>
    <xf numFmtId="0" fontId="0" fillId="0" borderId="0" xfId="0" applyFont="1" applyBorder="1"/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168" fontId="0" fillId="0" borderId="0" xfId="0" applyNumberFormat="1" applyFont="1"/>
    <xf numFmtId="0" fontId="23" fillId="0" borderId="17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4" fillId="0" borderId="28" xfId="0" applyFont="1" applyBorder="1"/>
    <xf numFmtId="0" fontId="24" fillId="0" borderId="29" xfId="0" applyFont="1" applyBorder="1"/>
    <xf numFmtId="0" fontId="23" fillId="0" borderId="17" xfId="0" applyFont="1" applyBorder="1"/>
    <xf numFmtId="0" fontId="24" fillId="0" borderId="30" xfId="0" applyFont="1" applyBorder="1"/>
    <xf numFmtId="167" fontId="0" fillId="0" borderId="0" xfId="0" applyNumberFormat="1" applyFont="1"/>
    <xf numFmtId="0" fontId="21" fillId="0" borderId="17" xfId="0" applyFont="1" applyBorder="1"/>
    <xf numFmtId="0" fontId="23" fillId="0" borderId="22" xfId="0" applyFont="1" applyBorder="1" applyAlignment="1">
      <alignment horizontal="right" wrapText="1"/>
    </xf>
    <xf numFmtId="0" fontId="23" fillId="0" borderId="24" xfId="0" applyFont="1" applyBorder="1" applyAlignment="1">
      <alignment horizontal="right" wrapText="1"/>
    </xf>
    <xf numFmtId="0" fontId="23" fillId="0" borderId="21" xfId="0" applyFont="1" applyBorder="1" applyAlignment="1">
      <alignment horizontal="right" wrapText="1"/>
    </xf>
    <xf numFmtId="167" fontId="24" fillId="0" borderId="0" xfId="0" applyNumberFormat="1" applyFont="1" applyAlignment="1">
      <alignment horizontal="right"/>
    </xf>
    <xf numFmtId="167" fontId="24" fillId="0" borderId="25" xfId="0" applyNumberFormat="1" applyFont="1" applyBorder="1" applyAlignment="1">
      <alignment horizontal="right"/>
    </xf>
    <xf numFmtId="167" fontId="24" fillId="0" borderId="26" xfId="0" applyNumberFormat="1" applyFont="1" applyBorder="1" applyAlignment="1">
      <alignment horizontal="right"/>
    </xf>
    <xf numFmtId="167" fontId="23" fillId="0" borderId="10" xfId="0" applyNumberFormat="1" applyFont="1" applyBorder="1" applyAlignment="1">
      <alignment horizontal="right"/>
    </xf>
    <xf numFmtId="167" fontId="23" fillId="0" borderId="19" xfId="0" applyNumberFormat="1" applyFont="1" applyBorder="1" applyAlignment="1">
      <alignment horizontal="right"/>
    </xf>
    <xf numFmtId="167" fontId="24" fillId="0" borderId="13" xfId="0" applyNumberFormat="1" applyFont="1" applyBorder="1" applyAlignment="1">
      <alignment horizontal="right"/>
    </xf>
    <xf numFmtId="167" fontId="24" fillId="0" borderId="27" xfId="0" applyNumberFormat="1" applyFont="1" applyBorder="1" applyAlignment="1">
      <alignment horizontal="right"/>
    </xf>
    <xf numFmtId="169" fontId="21" fillId="0" borderId="10" xfId="0" applyNumberFormat="1" applyFont="1" applyFill="1" applyBorder="1" applyAlignment="1">
      <alignment horizontal="right"/>
    </xf>
    <xf numFmtId="0" fontId="21" fillId="0" borderId="15" xfId="0" applyFont="1" applyBorder="1" applyAlignment="1">
      <alignment wrapText="1"/>
    </xf>
    <xf numFmtId="0" fontId="21" fillId="0" borderId="15" xfId="0" applyFont="1" applyBorder="1" applyAlignment="1">
      <alignment horizontal="right" wrapText="1"/>
    </xf>
    <xf numFmtId="0" fontId="27" fillId="0" borderId="15" xfId="0" applyFont="1" applyBorder="1"/>
    <xf numFmtId="168" fontId="27" fillId="0" borderId="15" xfId="0" applyNumberFormat="1" applyFont="1" applyBorder="1" applyAlignment="1">
      <alignment horizontal="right"/>
    </xf>
    <xf numFmtId="0" fontId="28" fillId="0" borderId="10" xfId="0" applyFont="1" applyBorder="1"/>
    <xf numFmtId="0" fontId="27" fillId="0" borderId="0" xfId="0" quotePrefix="1" applyFont="1"/>
    <xf numFmtId="0" fontId="27" fillId="0" borderId="0" xfId="0" quotePrefix="1" applyFont="1" applyFill="1"/>
    <xf numFmtId="0" fontId="27" fillId="0" borderId="0" xfId="0" applyFont="1" applyFill="1"/>
    <xf numFmtId="0" fontId="26" fillId="0" borderId="0" xfId="0" applyFont="1" applyFill="1"/>
    <xf numFmtId="0" fontId="27" fillId="0" borderId="13" xfId="0" quotePrefix="1" applyFont="1" applyBorder="1"/>
    <xf numFmtId="0" fontId="21" fillId="0" borderId="10" xfId="0" quotePrefix="1" applyFont="1" applyBorder="1"/>
    <xf numFmtId="0" fontId="21" fillId="0" borderId="0" xfId="0" quotePrefix="1" applyFont="1" applyBorder="1"/>
    <xf numFmtId="0" fontId="21" fillId="0" borderId="10" xfId="0" quotePrefix="1" applyFont="1" applyBorder="1" applyAlignment="1">
      <alignment wrapText="1"/>
    </xf>
    <xf numFmtId="0" fontId="28" fillId="0" borderId="10" xfId="0" applyFont="1" applyBorder="1" applyAlignment="1">
      <alignment wrapText="1"/>
    </xf>
    <xf numFmtId="0" fontId="29" fillId="0" borderId="0" xfId="0" applyFont="1"/>
    <xf numFmtId="0" fontId="29" fillId="0" borderId="0" xfId="0" applyFont="1" applyAlignment="1">
      <alignment vertical="center"/>
    </xf>
    <xf numFmtId="0" fontId="21" fillId="0" borderId="12" xfId="0" quotePrefix="1" applyFont="1" applyBorder="1"/>
    <xf numFmtId="168" fontId="21" fillId="0" borderId="10" xfId="0" applyNumberFormat="1" applyFont="1" applyBorder="1" applyAlignment="1">
      <alignment horizontal="left"/>
    </xf>
    <xf numFmtId="0" fontId="26" fillId="0" borderId="0" xfId="0" quotePrefix="1" applyFont="1"/>
    <xf numFmtId="0" fontId="26" fillId="0" borderId="0" xfId="0" applyFont="1" applyAlignment="1">
      <alignment horizontal="left"/>
    </xf>
    <xf numFmtId="168" fontId="26" fillId="0" borderId="0" xfId="0" applyNumberFormat="1" applyFont="1" applyAlignment="1">
      <alignment horizontal="right"/>
    </xf>
    <xf numFmtId="168" fontId="21" fillId="0" borderId="10" xfId="0" applyNumberFormat="1" applyFont="1" applyBorder="1" applyAlignment="1">
      <alignment horizontal="right" wrapText="1"/>
    </xf>
    <xf numFmtId="168" fontId="27" fillId="0" borderId="0" xfId="0" applyNumberFormat="1" applyFont="1" applyAlignment="1">
      <alignment horizontal="right"/>
    </xf>
    <xf numFmtId="168" fontId="27" fillId="0" borderId="0" xfId="0" applyNumberFormat="1" applyFont="1" applyFill="1" applyAlignment="1">
      <alignment horizontal="right"/>
    </xf>
    <xf numFmtId="168" fontId="27" fillId="0" borderId="13" xfId="0" applyNumberFormat="1" applyFont="1" applyBorder="1" applyAlignment="1">
      <alignment horizontal="right"/>
    </xf>
    <xf numFmtId="168" fontId="21" fillId="0" borderId="12" xfId="0" applyNumberFormat="1" applyFont="1" applyBorder="1" applyAlignment="1">
      <alignment horizontal="right"/>
    </xf>
    <xf numFmtId="168" fontId="27" fillId="0" borderId="12" xfId="0" applyNumberFormat="1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168" fontId="21" fillId="0" borderId="10" xfId="0" applyNumberFormat="1" applyFont="1" applyBorder="1" applyAlignment="1">
      <alignment horizontal="right"/>
    </xf>
    <xf numFmtId="0" fontId="26" fillId="0" borderId="10" xfId="0" applyFont="1" applyBorder="1" applyAlignment="1">
      <alignment horizontal="right"/>
    </xf>
    <xf numFmtId="168" fontId="27" fillId="0" borderId="10" xfId="0" applyNumberFormat="1" applyFont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13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7" fillId="0" borderId="0" xfId="0" applyFont="1" applyFill="1" applyAlignment="1">
      <alignment wrapText="1"/>
    </xf>
    <xf numFmtId="0" fontId="21" fillId="0" borderId="0" xfId="0" quotePrefix="1" applyFont="1"/>
    <xf numFmtId="0" fontId="27" fillId="33" borderId="0" xfId="0" quotePrefix="1" applyFont="1" applyFill="1"/>
    <xf numFmtId="0" fontId="27" fillId="33" borderId="0" xfId="0" applyFont="1" applyFill="1"/>
    <xf numFmtId="0" fontId="26" fillId="33" borderId="0" xfId="0" applyFont="1" applyFill="1"/>
    <xf numFmtId="168" fontId="21" fillId="0" borderId="0" xfId="0" applyNumberFormat="1" applyFont="1" applyAlignment="1">
      <alignment horizontal="right"/>
    </xf>
    <xf numFmtId="168" fontId="27" fillId="33" borderId="0" xfId="0" applyNumberFormat="1" applyFont="1" applyFill="1" applyAlignment="1">
      <alignment horizontal="right"/>
    </xf>
    <xf numFmtId="168" fontId="21" fillId="0" borderId="13" xfId="0" applyNumberFormat="1" applyFont="1" applyBorder="1" applyAlignment="1">
      <alignment horizontal="right"/>
    </xf>
    <xf numFmtId="168" fontId="21" fillId="0" borderId="0" xfId="0" applyNumberFormat="1" applyFont="1" applyBorder="1" applyAlignment="1">
      <alignment horizontal="right"/>
    </xf>
    <xf numFmtId="168" fontId="27" fillId="0" borderId="0" xfId="0" applyNumberFormat="1" applyFont="1" applyBorder="1" applyAlignment="1">
      <alignment horizontal="right"/>
    </xf>
    <xf numFmtId="0" fontId="21" fillId="0" borderId="12" xfId="0" applyFont="1" applyBorder="1" applyAlignment="1">
      <alignment horizontal="left"/>
    </xf>
    <xf numFmtId="0" fontId="21" fillId="0" borderId="18" xfId="0" applyFont="1" applyBorder="1" applyAlignment="1">
      <alignment wrapText="1"/>
    </xf>
    <xf numFmtId="0" fontId="21" fillId="0" borderId="18" xfId="0" applyFont="1" applyBorder="1" applyAlignment="1">
      <alignment horizontal="right" wrapText="1"/>
    </xf>
    <xf numFmtId="168" fontId="21" fillId="0" borderId="17" xfId="0" applyNumberFormat="1" applyFont="1" applyBorder="1" applyAlignment="1">
      <alignment horizontal="right"/>
    </xf>
    <xf numFmtId="168" fontId="21" fillId="0" borderId="15" xfId="0" applyNumberFormat="1" applyFont="1" applyBorder="1" applyAlignment="1">
      <alignment horizontal="right" wrapText="1"/>
    </xf>
    <xf numFmtId="0" fontId="27" fillId="0" borderId="16" xfId="0" quotePrefix="1" applyFont="1" applyBorder="1"/>
    <xf numFmtId="168" fontId="27" fillId="0" borderId="16" xfId="0" applyNumberFormat="1" applyFont="1" applyBorder="1" applyAlignment="1">
      <alignment horizontal="right"/>
    </xf>
    <xf numFmtId="168" fontId="21" fillId="0" borderId="11" xfId="0" applyNumberFormat="1" applyFont="1" applyBorder="1" applyAlignment="1">
      <alignment horizontal="right"/>
    </xf>
    <xf numFmtId="168" fontId="21" fillId="0" borderId="14" xfId="0" applyNumberFormat="1" applyFont="1" applyBorder="1" applyAlignment="1">
      <alignment horizontal="right"/>
    </xf>
    <xf numFmtId="0" fontId="21" fillId="0" borderId="16" xfId="0" applyFont="1" applyBorder="1" applyAlignment="1">
      <alignment horizontal="left" wrapText="1"/>
    </xf>
    <xf numFmtId="0" fontId="27" fillId="0" borderId="16" xfId="0" applyFont="1" applyBorder="1" applyAlignment="1">
      <alignment horizontal="left"/>
    </xf>
    <xf numFmtId="0" fontId="21" fillId="0" borderId="15" xfId="0" applyFont="1" applyBorder="1" applyAlignment="1">
      <alignment horizontal="left" wrapText="1"/>
    </xf>
    <xf numFmtId="166" fontId="19" fillId="0" borderId="15" xfId="42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1" fillId="0" borderId="16" xfId="0" applyFont="1" applyBorder="1" applyAlignment="1">
      <alignment horizontal="center"/>
    </xf>
    <xf numFmtId="0" fontId="21" fillId="0" borderId="11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4"/>
    <cellStyle name="Comma 3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H10" sqref="H10"/>
    </sheetView>
  </sheetViews>
  <sheetFormatPr defaultRowHeight="14.5" x14ac:dyDescent="0.35"/>
  <cols>
    <col min="1" max="1" width="9.1796875" style="3"/>
    <col min="3" max="4" width="9.54296875" bestFit="1" customWidth="1"/>
    <col min="6" max="7" width="9.54296875" bestFit="1" customWidth="1"/>
  </cols>
  <sheetData>
    <row r="1" spans="2:14" s="3" customFormat="1" x14ac:dyDescent="0.35"/>
    <row r="2" spans="2:14" x14ac:dyDescent="0.35">
      <c r="B2" s="2" t="s">
        <v>322</v>
      </c>
      <c r="C2" s="2"/>
      <c r="D2" s="2"/>
      <c r="E2" s="2"/>
      <c r="F2" s="2"/>
    </row>
    <row r="3" spans="2:14" x14ac:dyDescent="0.35">
      <c r="B3" s="7" t="s">
        <v>315</v>
      </c>
      <c r="C3" s="175" t="s">
        <v>316</v>
      </c>
      <c r="D3" s="175"/>
      <c r="E3" s="175"/>
      <c r="F3" s="175" t="s">
        <v>321</v>
      </c>
      <c r="G3" s="175"/>
      <c r="H3" s="175"/>
      <c r="I3" s="175" t="s">
        <v>317</v>
      </c>
      <c r="J3" s="175"/>
      <c r="K3" s="175"/>
      <c r="L3" s="175" t="s">
        <v>318</v>
      </c>
      <c r="M3" s="175"/>
      <c r="N3" s="175"/>
    </row>
    <row r="4" spans="2:14" ht="21.5" x14ac:dyDescent="0.35">
      <c r="B4" s="8" t="s">
        <v>319</v>
      </c>
      <c r="C4" s="7" t="s">
        <v>320</v>
      </c>
      <c r="D4" s="7" t="s">
        <v>181</v>
      </c>
      <c r="E4" s="7" t="s">
        <v>43</v>
      </c>
      <c r="F4" s="7" t="s">
        <v>320</v>
      </c>
      <c r="G4" s="7" t="s">
        <v>181</v>
      </c>
      <c r="H4" s="7" t="s">
        <v>43</v>
      </c>
      <c r="I4" s="7" t="s">
        <v>320</v>
      </c>
      <c r="J4" s="7" t="s">
        <v>181</v>
      </c>
      <c r="K4" s="7" t="s">
        <v>43</v>
      </c>
      <c r="L4" s="7" t="s">
        <v>320</v>
      </c>
      <c r="M4" s="7" t="s">
        <v>181</v>
      </c>
      <c r="N4" s="7" t="s">
        <v>43</v>
      </c>
    </row>
    <row r="5" spans="2:14" x14ac:dyDescent="0.35">
      <c r="B5" s="9" t="s">
        <v>46</v>
      </c>
      <c r="C5" s="79">
        <v>7482.89</v>
      </c>
      <c r="D5" s="79">
        <v>5529.7579999999998</v>
      </c>
      <c r="E5" s="80">
        <f>D5-C5</f>
        <v>-1953.1320000000005</v>
      </c>
      <c r="F5" s="79">
        <v>7624.8180000000002</v>
      </c>
      <c r="G5" s="79">
        <v>5898.9250000000002</v>
      </c>
      <c r="H5" s="81">
        <f>G5-F5</f>
        <v>-1725.893</v>
      </c>
      <c r="I5" s="82">
        <f>F5-C5</f>
        <v>141.92799999999988</v>
      </c>
      <c r="J5" s="82">
        <f>G5-D5</f>
        <v>369.16700000000037</v>
      </c>
      <c r="K5" s="82">
        <f>H5-E5</f>
        <v>227.23900000000049</v>
      </c>
      <c r="L5" s="81">
        <f>I5/C5*100</f>
        <v>1.8967003390401287</v>
      </c>
      <c r="M5" s="81">
        <f t="shared" ref="M5:N5" si="0">J5/D5*100</f>
        <v>6.6760064364480396</v>
      </c>
      <c r="N5" s="81">
        <f t="shared" si="0"/>
        <v>-11.634595101611179</v>
      </c>
    </row>
    <row r="7" spans="2:14" x14ac:dyDescent="0.35">
      <c r="C7" s="78"/>
      <c r="D7" s="78"/>
      <c r="F7" s="78"/>
      <c r="G7" s="78"/>
      <c r="K7" s="5"/>
    </row>
  </sheetData>
  <mergeCells count="4">
    <mergeCell ref="C3:E3"/>
    <mergeCell ref="F3:H3"/>
    <mergeCell ref="I3:K3"/>
    <mergeCell ref="L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B13" sqref="B13"/>
    </sheetView>
  </sheetViews>
  <sheetFormatPr defaultColWidth="16" defaultRowHeight="15.5" x14ac:dyDescent="0.35"/>
  <cols>
    <col min="1" max="1" width="16" style="28"/>
    <col min="2" max="2" width="25" style="28" customWidth="1"/>
    <col min="3" max="16384" width="16" style="28"/>
  </cols>
  <sheetData>
    <row r="1" spans="2:4" x14ac:dyDescent="0.35">
      <c r="B1" s="47" t="s">
        <v>298</v>
      </c>
    </row>
    <row r="3" spans="2:4" ht="30.5" x14ac:dyDescent="0.35">
      <c r="B3" s="164" t="s">
        <v>296</v>
      </c>
      <c r="C3" s="165" t="s">
        <v>297</v>
      </c>
      <c r="D3" s="118" t="s">
        <v>75</v>
      </c>
    </row>
    <row r="4" spans="2:4" ht="16" x14ac:dyDescent="0.35">
      <c r="B4" s="119" t="s">
        <v>402</v>
      </c>
      <c r="C4" s="120">
        <v>9370.5640000000003</v>
      </c>
      <c r="D4" s="120">
        <f>C4/C$9*100</f>
        <v>55.727386851519</v>
      </c>
    </row>
    <row r="5" spans="2:4" ht="16" x14ac:dyDescent="0.35">
      <c r="B5" s="119" t="s">
        <v>403</v>
      </c>
      <c r="C5" s="120">
        <v>5058.2049999999999</v>
      </c>
      <c r="D5" s="120">
        <f t="shared" ref="D5:D9" si="0">C5/C$9*100</f>
        <v>30.081492086206087</v>
      </c>
    </row>
    <row r="6" spans="2:4" ht="16" x14ac:dyDescent="0.35">
      <c r="B6" s="119" t="s">
        <v>404</v>
      </c>
      <c r="C6" s="120">
        <v>1257.0650000000001</v>
      </c>
      <c r="D6" s="120">
        <f t="shared" si="0"/>
        <v>7.4758517793064252</v>
      </c>
    </row>
    <row r="7" spans="2:4" ht="16" x14ac:dyDescent="0.35">
      <c r="B7" s="119" t="s">
        <v>405</v>
      </c>
      <c r="C7" s="120">
        <v>399.44099999999997</v>
      </c>
      <c r="D7" s="120">
        <f t="shared" si="0"/>
        <v>2.3755030253629981</v>
      </c>
    </row>
    <row r="8" spans="2:4" ht="16" x14ac:dyDescent="0.35">
      <c r="B8" s="119" t="s">
        <v>35</v>
      </c>
      <c r="C8" s="120">
        <v>729.73200000000008</v>
      </c>
      <c r="D8" s="120">
        <f t="shared" si="0"/>
        <v>4.3397662576054836</v>
      </c>
    </row>
    <row r="9" spans="2:4" ht="16" thickBot="1" x14ac:dyDescent="0.4">
      <c r="B9" s="105" t="s">
        <v>160</v>
      </c>
      <c r="C9" s="166">
        <f>SUM(C4:C8)</f>
        <v>16815.007000000001</v>
      </c>
      <c r="D9" s="166">
        <f t="shared" si="0"/>
        <v>100</v>
      </c>
    </row>
    <row r="10" spans="2:4" ht="16" x14ac:dyDescent="0.35">
      <c r="B10" s="31"/>
      <c r="C10" s="31"/>
      <c r="D10" s="31"/>
    </row>
  </sheetData>
  <sortState ref="B6:C19">
    <sortCondition descending="1" ref="C6:C19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H11" sqref="H11"/>
    </sheetView>
  </sheetViews>
  <sheetFormatPr defaultColWidth="9.1796875" defaultRowHeight="15.5" x14ac:dyDescent="0.35"/>
  <cols>
    <col min="1" max="2" width="9.1796875" style="28"/>
    <col min="3" max="3" width="10.26953125" style="136" customWidth="1"/>
    <col min="4" max="4" width="38.453125" style="136" customWidth="1"/>
    <col min="5" max="5" width="11" style="137" customWidth="1"/>
    <col min="6" max="6" width="14.81640625" style="137" customWidth="1"/>
    <col min="7" max="16384" width="9.1796875" style="28"/>
  </cols>
  <sheetData>
    <row r="2" spans="2:6" ht="30.5" x14ac:dyDescent="0.35">
      <c r="B2" s="117" t="s">
        <v>189</v>
      </c>
      <c r="C2" s="174" t="s">
        <v>4</v>
      </c>
      <c r="D2" s="172" t="s">
        <v>191</v>
      </c>
      <c r="E2" s="167" t="s">
        <v>182</v>
      </c>
      <c r="F2" s="167" t="s">
        <v>75</v>
      </c>
    </row>
    <row r="3" spans="2:6" ht="16" x14ac:dyDescent="0.35">
      <c r="B3" s="168" t="s">
        <v>76</v>
      </c>
      <c r="C3" s="173" t="s">
        <v>311</v>
      </c>
      <c r="D3" s="173" t="s">
        <v>406</v>
      </c>
      <c r="E3" s="169">
        <v>7748.86</v>
      </c>
      <c r="F3" s="120">
        <f>E3/E$19*100</f>
        <v>46.082996446805353</v>
      </c>
    </row>
    <row r="4" spans="2:6" ht="16" x14ac:dyDescent="0.35">
      <c r="B4" s="168" t="s">
        <v>77</v>
      </c>
      <c r="C4" s="173" t="s">
        <v>302</v>
      </c>
      <c r="D4" s="173" t="s">
        <v>407</v>
      </c>
      <c r="E4" s="169">
        <v>1350.232</v>
      </c>
      <c r="F4" s="120">
        <f t="shared" ref="F4:F18" si="0">E4/E$19*100</f>
        <v>8.0299213637054869</v>
      </c>
    </row>
    <row r="5" spans="2:6" ht="16" x14ac:dyDescent="0.35">
      <c r="B5" s="168" t="s">
        <v>78</v>
      </c>
      <c r="C5" s="173" t="s">
        <v>312</v>
      </c>
      <c r="D5" s="173" t="s">
        <v>408</v>
      </c>
      <c r="E5" s="169">
        <v>1274.481</v>
      </c>
      <c r="F5" s="120">
        <f t="shared" si="0"/>
        <v>7.5794250243933865</v>
      </c>
    </row>
    <row r="6" spans="2:6" ht="16" x14ac:dyDescent="0.35">
      <c r="B6" s="168" t="s">
        <v>79</v>
      </c>
      <c r="C6" s="173" t="s">
        <v>313</v>
      </c>
      <c r="D6" s="173" t="s">
        <v>409</v>
      </c>
      <c r="E6" s="169">
        <v>636.93499999999995</v>
      </c>
      <c r="F6" s="120">
        <f t="shared" si="0"/>
        <v>3.7878956829580051</v>
      </c>
    </row>
    <row r="7" spans="2:6" ht="16" x14ac:dyDescent="0.35">
      <c r="B7" s="168" t="s">
        <v>80</v>
      </c>
      <c r="C7" s="173" t="s">
        <v>304</v>
      </c>
      <c r="D7" s="173" t="s">
        <v>305</v>
      </c>
      <c r="E7" s="169">
        <v>550.50300000000004</v>
      </c>
      <c r="F7" s="120">
        <f t="shared" si="0"/>
        <v>3.2738787115725012</v>
      </c>
    </row>
    <row r="8" spans="2:6" ht="16" x14ac:dyDescent="0.35">
      <c r="B8" s="168" t="s">
        <v>81</v>
      </c>
      <c r="C8" s="173" t="s">
        <v>314</v>
      </c>
      <c r="D8" s="173" t="s">
        <v>410</v>
      </c>
      <c r="E8" s="169">
        <v>522.16600000000005</v>
      </c>
      <c r="F8" s="120">
        <f t="shared" si="0"/>
        <v>3.1053566489319162</v>
      </c>
    </row>
    <row r="9" spans="2:6" ht="16" x14ac:dyDescent="0.35">
      <c r="B9" s="168" t="s">
        <v>82</v>
      </c>
      <c r="C9" s="173" t="s">
        <v>303</v>
      </c>
      <c r="D9" s="173" t="s">
        <v>411</v>
      </c>
      <c r="E9" s="169">
        <v>361.31</v>
      </c>
      <c r="F9" s="120">
        <f t="shared" si="0"/>
        <v>2.1487350973169268</v>
      </c>
    </row>
    <row r="10" spans="2:6" ht="16" x14ac:dyDescent="0.35">
      <c r="B10" s="168" t="s">
        <v>83</v>
      </c>
      <c r="C10" s="173" t="s">
        <v>308</v>
      </c>
      <c r="D10" s="173" t="s">
        <v>412</v>
      </c>
      <c r="E10" s="169">
        <v>352.15199999999999</v>
      </c>
      <c r="F10" s="120">
        <f t="shared" si="0"/>
        <v>2.0942718496314812</v>
      </c>
    </row>
    <row r="11" spans="2:6" ht="16" x14ac:dyDescent="0.35">
      <c r="B11" s="168" t="s">
        <v>84</v>
      </c>
      <c r="C11" s="173" t="s">
        <v>310</v>
      </c>
      <c r="D11" s="173" t="s">
        <v>413</v>
      </c>
      <c r="E11" s="169">
        <v>323.41000000000003</v>
      </c>
      <c r="F11" s="120">
        <f t="shared" si="0"/>
        <v>1.9233412244977095</v>
      </c>
    </row>
    <row r="12" spans="2:6" ht="16" x14ac:dyDescent="0.35">
      <c r="B12" s="168" t="s">
        <v>85</v>
      </c>
      <c r="C12" s="173" t="s">
        <v>306</v>
      </c>
      <c r="D12" s="173" t="s">
        <v>414</v>
      </c>
      <c r="E12" s="169">
        <v>278.79899999999998</v>
      </c>
      <c r="F12" s="120">
        <f t="shared" si="0"/>
        <v>1.6580365791062022</v>
      </c>
    </row>
    <row r="13" spans="2:6" ht="16" x14ac:dyDescent="0.35">
      <c r="B13" s="168" t="s">
        <v>183</v>
      </c>
      <c r="C13" s="173" t="s">
        <v>299</v>
      </c>
      <c r="D13" s="173" t="s">
        <v>415</v>
      </c>
      <c r="E13" s="169">
        <v>274.35599999999999</v>
      </c>
      <c r="F13" s="120">
        <f t="shared" si="0"/>
        <v>1.6316137564957593</v>
      </c>
    </row>
    <row r="14" spans="2:6" ht="16" x14ac:dyDescent="0.35">
      <c r="B14" s="168" t="s">
        <v>86</v>
      </c>
      <c r="C14" s="173" t="s">
        <v>301</v>
      </c>
      <c r="D14" s="173" t="s">
        <v>416</v>
      </c>
      <c r="E14" s="169">
        <v>201</v>
      </c>
      <c r="F14" s="120">
        <f t="shared" si="0"/>
        <v>1.1953606447668272</v>
      </c>
    </row>
    <row r="15" spans="2:6" ht="16" x14ac:dyDescent="0.35">
      <c r="B15" s="168" t="s">
        <v>87</v>
      </c>
      <c r="C15" s="173" t="s">
        <v>300</v>
      </c>
      <c r="D15" s="173" t="s">
        <v>417</v>
      </c>
      <c r="E15" s="169">
        <v>190.66900000000001</v>
      </c>
      <c r="F15" s="120">
        <f t="shared" si="0"/>
        <v>1.1339214864529661</v>
      </c>
    </row>
    <row r="16" spans="2:6" ht="16" x14ac:dyDescent="0.35">
      <c r="B16" s="168" t="s">
        <v>88</v>
      </c>
      <c r="C16" s="173" t="s">
        <v>309</v>
      </c>
      <c r="D16" s="173" t="s">
        <v>418</v>
      </c>
      <c r="E16" s="169">
        <v>169.93899999999999</v>
      </c>
      <c r="F16" s="120">
        <f t="shared" si="0"/>
        <v>1.0106387692091037</v>
      </c>
    </row>
    <row r="17" spans="2:6" ht="16" x14ac:dyDescent="0.35">
      <c r="B17" s="168" t="s">
        <v>89</v>
      </c>
      <c r="C17" s="173" t="s">
        <v>307</v>
      </c>
      <c r="D17" s="173" t="s">
        <v>419</v>
      </c>
      <c r="E17" s="169">
        <v>164.54</v>
      </c>
      <c r="F17" s="120">
        <f t="shared" si="0"/>
        <v>0.97853054970116293</v>
      </c>
    </row>
    <row r="18" spans="2:6" ht="16" x14ac:dyDescent="0.35">
      <c r="B18" s="168" t="s">
        <v>90</v>
      </c>
      <c r="C18" s="173"/>
      <c r="D18" s="173" t="s">
        <v>35</v>
      </c>
      <c r="E18" s="169">
        <v>2415.6570000000011</v>
      </c>
      <c r="F18" s="120">
        <f t="shared" si="0"/>
        <v>14.366076164455228</v>
      </c>
    </row>
    <row r="19" spans="2:6" ht="15.75" customHeight="1" x14ac:dyDescent="0.35">
      <c r="B19" s="179" t="s">
        <v>160</v>
      </c>
      <c r="C19" s="180"/>
      <c r="D19" s="180"/>
      <c r="E19" s="170">
        <f>SUM(E3:E18)</f>
        <v>16815.008999999998</v>
      </c>
      <c r="F19" s="171">
        <f>E19/E$19*100</f>
        <v>100</v>
      </c>
    </row>
  </sheetData>
  <sortState ref="C1:E106">
    <sortCondition descending="1" ref="E1:E106"/>
  </sortState>
  <mergeCells count="1"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workbookViewId="0">
      <selection activeCell="K38" sqref="K38"/>
    </sheetView>
  </sheetViews>
  <sheetFormatPr defaultColWidth="9.1796875" defaultRowHeight="14.5" x14ac:dyDescent="0.35"/>
  <cols>
    <col min="1" max="1" width="12.7265625" style="11" customWidth="1"/>
    <col min="2" max="9" width="12" style="65" customWidth="1"/>
    <col min="10" max="16384" width="9.1796875" style="11"/>
  </cols>
  <sheetData>
    <row r="1" spans="1:9" x14ac:dyDescent="0.35">
      <c r="A1" s="10" t="s">
        <v>66</v>
      </c>
      <c r="B1" s="64"/>
      <c r="C1" s="64"/>
      <c r="D1" s="64"/>
      <c r="E1" s="64"/>
      <c r="F1" s="64"/>
      <c r="G1" s="64"/>
      <c r="H1" s="64"/>
    </row>
    <row r="3" spans="1:9" ht="29" thickBot="1" x14ac:dyDescent="0.4">
      <c r="A3" s="37" t="s">
        <v>36</v>
      </c>
      <c r="B3" s="70" t="s">
        <v>37</v>
      </c>
      <c r="C3" s="70" t="s">
        <v>38</v>
      </c>
      <c r="D3" s="70" t="s">
        <v>39</v>
      </c>
      <c r="E3" s="70" t="s">
        <v>40</v>
      </c>
      <c r="F3" s="70" t="s">
        <v>41</v>
      </c>
      <c r="G3" s="70" t="s">
        <v>42</v>
      </c>
      <c r="H3" s="70" t="s">
        <v>28</v>
      </c>
      <c r="I3" s="70" t="s">
        <v>43</v>
      </c>
    </row>
    <row r="4" spans="1:9" x14ac:dyDescent="0.35">
      <c r="A4" s="20" t="s">
        <v>44</v>
      </c>
      <c r="B4" s="66">
        <v>6033.3490000000002</v>
      </c>
      <c r="C4" s="66">
        <f>B4-D4-E4</f>
        <v>5752.429000000001</v>
      </c>
      <c r="D4" s="66">
        <v>279.36399999999998</v>
      </c>
      <c r="E4" s="66">
        <v>1.556</v>
      </c>
      <c r="F4" s="66">
        <v>6969.4830000000002</v>
      </c>
      <c r="G4" s="66">
        <v>0</v>
      </c>
      <c r="H4" s="66">
        <f>F4+G4</f>
        <v>6969.4830000000002</v>
      </c>
      <c r="I4" s="66">
        <f>H4-B4</f>
        <v>936.13400000000001</v>
      </c>
    </row>
    <row r="5" spans="1:9" x14ac:dyDescent="0.35">
      <c r="A5" s="20" t="s">
        <v>45</v>
      </c>
      <c r="B5" s="66">
        <v>7004.1490000000003</v>
      </c>
      <c r="C5" s="66">
        <f t="shared" ref="C5:C42" si="0">B5-D5-E5</f>
        <v>6709.3370000000004</v>
      </c>
      <c r="D5" s="66">
        <v>293.22199999999998</v>
      </c>
      <c r="E5" s="66">
        <v>1.59</v>
      </c>
      <c r="F5" s="66">
        <v>6097.3590000000004</v>
      </c>
      <c r="G5" s="66">
        <v>6.0570000000000004</v>
      </c>
      <c r="H5" s="66">
        <f t="shared" ref="H5:H42" si="1">F5+G5</f>
        <v>6103.4160000000002</v>
      </c>
      <c r="I5" s="66">
        <f t="shared" ref="I5:I42" si="2">H5-B5</f>
        <v>-900.73300000000017</v>
      </c>
    </row>
    <row r="6" spans="1:9" x14ac:dyDescent="0.35">
      <c r="A6" s="20" t="s">
        <v>46</v>
      </c>
      <c r="B6" s="66">
        <v>7253.357</v>
      </c>
      <c r="C6" s="66">
        <f t="shared" si="0"/>
        <v>6935.1839999999993</v>
      </c>
      <c r="D6" s="66">
        <v>316.26499999999999</v>
      </c>
      <c r="E6" s="66">
        <v>1.9079999999999999</v>
      </c>
      <c r="F6" s="66">
        <v>8423.4320000000007</v>
      </c>
      <c r="G6" s="66">
        <v>5.69</v>
      </c>
      <c r="H6" s="66">
        <f t="shared" si="1"/>
        <v>8429.1220000000012</v>
      </c>
      <c r="I6" s="66">
        <f t="shared" si="2"/>
        <v>1175.7650000000012</v>
      </c>
    </row>
    <row r="7" spans="1:9" ht="15" thickBot="1" x14ac:dyDescent="0.4">
      <c r="A7" s="21" t="s">
        <v>47</v>
      </c>
      <c r="B7" s="67">
        <f>SUM(B4:B6)</f>
        <v>20290.855</v>
      </c>
      <c r="C7" s="67">
        <f t="shared" si="0"/>
        <v>19396.95</v>
      </c>
      <c r="D7" s="67">
        <f>SUM(D4:D6)</f>
        <v>888.851</v>
      </c>
      <c r="E7" s="67">
        <f>SUM(E4:E6)</f>
        <v>5.0540000000000003</v>
      </c>
      <c r="F7" s="67">
        <f>SUM(F4:F6)</f>
        <v>21490.274000000001</v>
      </c>
      <c r="G7" s="67">
        <f>SUM(G4:G6)</f>
        <v>11.747</v>
      </c>
      <c r="H7" s="67">
        <f t="shared" si="1"/>
        <v>21502.021000000001</v>
      </c>
      <c r="I7" s="67">
        <f t="shared" si="2"/>
        <v>1211.1660000000011</v>
      </c>
    </row>
    <row r="8" spans="1:9" x14ac:dyDescent="0.35">
      <c r="A8" s="20" t="s">
        <v>48</v>
      </c>
      <c r="B8" s="66">
        <v>6216.04</v>
      </c>
      <c r="C8" s="66">
        <f t="shared" si="0"/>
        <v>5937.9340000000002</v>
      </c>
      <c r="D8" s="66">
        <v>276.726</v>
      </c>
      <c r="E8" s="66">
        <v>1.38</v>
      </c>
      <c r="F8" s="66">
        <v>6633.64</v>
      </c>
      <c r="G8" s="66">
        <v>2.7010000000000001</v>
      </c>
      <c r="H8" s="66">
        <f t="shared" si="1"/>
        <v>6636.3410000000003</v>
      </c>
      <c r="I8" s="66">
        <f t="shared" si="2"/>
        <v>420.30100000000039</v>
      </c>
    </row>
    <row r="9" spans="1:9" x14ac:dyDescent="0.35">
      <c r="A9" s="20" t="s">
        <v>49</v>
      </c>
      <c r="B9" s="66">
        <v>6842.3810000000003</v>
      </c>
      <c r="C9" s="66">
        <f t="shared" si="0"/>
        <v>6528.9680000000008</v>
      </c>
      <c r="D9" s="66">
        <v>312.30200000000002</v>
      </c>
      <c r="E9" s="66">
        <v>1.111</v>
      </c>
      <c r="F9" s="66">
        <v>8923.5789999999997</v>
      </c>
      <c r="G9" s="66">
        <v>3.4</v>
      </c>
      <c r="H9" s="66">
        <f t="shared" si="1"/>
        <v>8926.9789999999994</v>
      </c>
      <c r="I9" s="66">
        <f t="shared" si="2"/>
        <v>2084.597999999999</v>
      </c>
    </row>
    <row r="10" spans="1:9" x14ac:dyDescent="0.35">
      <c r="A10" s="20" t="s">
        <v>50</v>
      </c>
      <c r="B10" s="66">
        <v>6948.2190000000001</v>
      </c>
      <c r="C10" s="66">
        <f t="shared" si="0"/>
        <v>6622.0839999999998</v>
      </c>
      <c r="D10" s="66">
        <v>324.06299999999999</v>
      </c>
      <c r="E10" s="66">
        <v>2.0720000000000001</v>
      </c>
      <c r="F10" s="66">
        <v>7607.4520000000002</v>
      </c>
      <c r="G10" s="66">
        <v>0.51300000000000001</v>
      </c>
      <c r="H10" s="66">
        <f t="shared" si="1"/>
        <v>7607.9650000000001</v>
      </c>
      <c r="I10" s="66">
        <f t="shared" si="2"/>
        <v>659.74600000000009</v>
      </c>
    </row>
    <row r="11" spans="1:9" ht="15" thickBot="1" x14ac:dyDescent="0.4">
      <c r="A11" s="21" t="s">
        <v>51</v>
      </c>
      <c r="B11" s="67">
        <f>SUM(B8:B10)</f>
        <v>20006.64</v>
      </c>
      <c r="C11" s="67">
        <f t="shared" si="0"/>
        <v>19088.986000000001</v>
      </c>
      <c r="D11" s="67">
        <f>SUM(D8:D10)</f>
        <v>913.09100000000001</v>
      </c>
      <c r="E11" s="67">
        <f>SUM(E8:E10)</f>
        <v>4.5629999999999997</v>
      </c>
      <c r="F11" s="67">
        <f>SUM(F8:F10)</f>
        <v>23164.671000000002</v>
      </c>
      <c r="G11" s="67">
        <f>SUM(G8:G10)</f>
        <v>6.6139999999999999</v>
      </c>
      <c r="H11" s="67">
        <f t="shared" si="1"/>
        <v>23171.285000000003</v>
      </c>
      <c r="I11" s="67">
        <f t="shared" si="2"/>
        <v>3164.6450000000041</v>
      </c>
    </row>
    <row r="12" spans="1:9" x14ac:dyDescent="0.35">
      <c r="A12" s="20" t="s">
        <v>52</v>
      </c>
      <c r="B12" s="66">
        <v>7174.4440000000004</v>
      </c>
      <c r="C12" s="66">
        <f t="shared" si="0"/>
        <v>6854.6820000000007</v>
      </c>
      <c r="D12" s="66">
        <v>318.06700000000001</v>
      </c>
      <c r="E12" s="66">
        <v>1.6950000000000001</v>
      </c>
      <c r="F12" s="66">
        <v>8211.3349999999991</v>
      </c>
      <c r="G12" s="66">
        <v>6.2E-2</v>
      </c>
      <c r="H12" s="66">
        <f t="shared" si="1"/>
        <v>8211.396999999999</v>
      </c>
      <c r="I12" s="66">
        <f t="shared" si="2"/>
        <v>1036.9529999999986</v>
      </c>
    </row>
    <row r="13" spans="1:9" x14ac:dyDescent="0.35">
      <c r="A13" s="20" t="s">
        <v>53</v>
      </c>
      <c r="B13" s="66">
        <v>7199.3450000000003</v>
      </c>
      <c r="C13" s="66">
        <f t="shared" si="0"/>
        <v>6863.7759999999998</v>
      </c>
      <c r="D13" s="66">
        <v>333.66699999999997</v>
      </c>
      <c r="E13" s="66">
        <v>1.9019999999999999</v>
      </c>
      <c r="F13" s="66">
        <v>7835.9489999999996</v>
      </c>
      <c r="G13" s="66">
        <v>0.45800000000000002</v>
      </c>
      <c r="H13" s="66">
        <f t="shared" si="1"/>
        <v>7836.4069999999992</v>
      </c>
      <c r="I13" s="66">
        <f t="shared" si="2"/>
        <v>637.06199999999899</v>
      </c>
    </row>
    <row r="14" spans="1:9" x14ac:dyDescent="0.35">
      <c r="A14" s="20" t="s">
        <v>54</v>
      </c>
      <c r="B14" s="66">
        <v>8492.6450000000004</v>
      </c>
      <c r="C14" s="66">
        <f t="shared" si="0"/>
        <v>8148.9960000000001</v>
      </c>
      <c r="D14" s="66">
        <v>342.04599999999999</v>
      </c>
      <c r="E14" s="66">
        <v>1.603</v>
      </c>
      <c r="F14" s="66">
        <v>5121.5839999999998</v>
      </c>
      <c r="G14" s="66">
        <v>0.107</v>
      </c>
      <c r="H14" s="66">
        <f t="shared" si="1"/>
        <v>5121.6909999999998</v>
      </c>
      <c r="I14" s="66">
        <f t="shared" si="2"/>
        <v>-3370.9540000000006</v>
      </c>
    </row>
    <row r="15" spans="1:9" ht="15" thickBot="1" x14ac:dyDescent="0.4">
      <c r="A15" s="21" t="s">
        <v>55</v>
      </c>
      <c r="B15" s="67">
        <f>B12+B13+B14</f>
        <v>22866.434000000001</v>
      </c>
      <c r="C15" s="67">
        <f t="shared" si="0"/>
        <v>21867.454000000002</v>
      </c>
      <c r="D15" s="67">
        <f>D12+D13+D14</f>
        <v>993.78</v>
      </c>
      <c r="E15" s="67">
        <f>E12+E13+E14</f>
        <v>5.2</v>
      </c>
      <c r="F15" s="67">
        <f>F12+F13+F14</f>
        <v>21168.867999999999</v>
      </c>
      <c r="G15" s="67">
        <f>G12+G13+G14</f>
        <v>0.627</v>
      </c>
      <c r="H15" s="67">
        <f t="shared" si="1"/>
        <v>21169.494999999999</v>
      </c>
      <c r="I15" s="67">
        <f t="shared" si="2"/>
        <v>-1696.9390000000021</v>
      </c>
    </row>
    <row r="16" spans="1:9" x14ac:dyDescent="0.35">
      <c r="A16" s="20" t="s">
        <v>56</v>
      </c>
      <c r="B16" s="66">
        <v>8601.1620000000003</v>
      </c>
      <c r="C16" s="66">
        <f t="shared" si="0"/>
        <v>8244.8140000000003</v>
      </c>
      <c r="D16" s="66">
        <v>354.786</v>
      </c>
      <c r="E16" s="66">
        <v>1.5620000000000001</v>
      </c>
      <c r="F16" s="66">
        <v>3954.1210000000001</v>
      </c>
      <c r="G16" s="66">
        <v>3.694</v>
      </c>
      <c r="H16" s="66">
        <f t="shared" si="1"/>
        <v>3957.8150000000001</v>
      </c>
      <c r="I16" s="66">
        <f t="shared" si="2"/>
        <v>-4643.3469999999998</v>
      </c>
    </row>
    <row r="17" spans="1:9" x14ac:dyDescent="0.35">
      <c r="A17" s="20" t="s">
        <v>57</v>
      </c>
      <c r="B17" s="66">
        <v>9739.5959999999995</v>
      </c>
      <c r="C17" s="66">
        <f t="shared" si="0"/>
        <v>9365.91</v>
      </c>
      <c r="D17" s="66">
        <v>370.93099999999998</v>
      </c>
      <c r="E17" s="66">
        <v>2.7549999999999999</v>
      </c>
      <c r="F17" s="66">
        <v>3242.9760000000001</v>
      </c>
      <c r="G17" s="66">
        <v>0.44500000000000001</v>
      </c>
      <c r="H17" s="66">
        <f t="shared" si="1"/>
        <v>3243.4210000000003</v>
      </c>
      <c r="I17" s="66">
        <f t="shared" si="2"/>
        <v>-6496.1749999999993</v>
      </c>
    </row>
    <row r="18" spans="1:9" ht="16.5" customHeight="1" x14ac:dyDescent="0.35">
      <c r="A18" s="20" t="s">
        <v>58</v>
      </c>
      <c r="B18" s="66">
        <v>6690.1589999999997</v>
      </c>
      <c r="C18" s="66">
        <f t="shared" si="0"/>
        <v>6392.8319999999994</v>
      </c>
      <c r="D18" s="66">
        <v>295.34500000000003</v>
      </c>
      <c r="E18" s="66">
        <v>1.982</v>
      </c>
      <c r="F18" s="66">
        <v>5079.7640000000001</v>
      </c>
      <c r="G18" s="66">
        <v>0.82</v>
      </c>
      <c r="H18" s="66">
        <f t="shared" si="1"/>
        <v>5080.5839999999998</v>
      </c>
      <c r="I18" s="66">
        <f t="shared" si="2"/>
        <v>-1609.5749999999998</v>
      </c>
    </row>
    <row r="19" spans="1:9" ht="16.5" customHeight="1" thickBot="1" x14ac:dyDescent="0.4">
      <c r="A19" s="21" t="s">
        <v>59</v>
      </c>
      <c r="B19" s="67">
        <f>B16+B17+B18</f>
        <v>25030.917000000001</v>
      </c>
      <c r="C19" s="67">
        <f t="shared" si="0"/>
        <v>24003.556</v>
      </c>
      <c r="D19" s="67">
        <f>D16+D17+D18</f>
        <v>1021.062</v>
      </c>
      <c r="E19" s="67">
        <f>E16+E17+E18</f>
        <v>6.2990000000000004</v>
      </c>
      <c r="F19" s="67">
        <f>F16+F17+F18</f>
        <v>12276.861000000001</v>
      </c>
      <c r="G19" s="67">
        <f>G16+G17+G18</f>
        <v>4.9590000000000005</v>
      </c>
      <c r="H19" s="67">
        <f t="shared" si="1"/>
        <v>12281.820000000002</v>
      </c>
      <c r="I19" s="67">
        <f t="shared" si="2"/>
        <v>-12749.097</v>
      </c>
    </row>
    <row r="20" spans="1:9" ht="15" thickBot="1" x14ac:dyDescent="0.4">
      <c r="A20" s="21" t="s">
        <v>60</v>
      </c>
      <c r="B20" s="67">
        <f>B7+B11+B15+B19</f>
        <v>88194.84599999999</v>
      </c>
      <c r="C20" s="67">
        <f t="shared" si="0"/>
        <v>84356.945999999996</v>
      </c>
      <c r="D20" s="67">
        <f>D7+D11+D15+D19</f>
        <v>3816.7839999999997</v>
      </c>
      <c r="E20" s="67">
        <f>E7+E11+E15+E19</f>
        <v>21.116</v>
      </c>
      <c r="F20" s="67">
        <f>F7+F11+F15+F19</f>
        <v>78100.674000000014</v>
      </c>
      <c r="G20" s="67">
        <f>G7+G11+G15+G19</f>
        <v>23.946999999999999</v>
      </c>
      <c r="H20" s="67">
        <f t="shared" si="1"/>
        <v>78124.621000000014</v>
      </c>
      <c r="I20" s="67">
        <f t="shared" si="2"/>
        <v>-10070.224999999977</v>
      </c>
    </row>
    <row r="21" spans="1:9" x14ac:dyDescent="0.35">
      <c r="A21" s="20" t="s">
        <v>61</v>
      </c>
      <c r="B21" s="66">
        <v>7744.55</v>
      </c>
      <c r="C21" s="66">
        <f t="shared" si="0"/>
        <v>7424.3869999999997</v>
      </c>
      <c r="D21" s="66">
        <v>317.92500000000001</v>
      </c>
      <c r="E21" s="66">
        <v>2.238</v>
      </c>
      <c r="F21" s="66">
        <v>6299.7569999999996</v>
      </c>
      <c r="G21" s="66">
        <v>8.0000000000000002E-3</v>
      </c>
      <c r="H21" s="66">
        <f t="shared" si="1"/>
        <v>6299.7649999999994</v>
      </c>
      <c r="I21" s="66">
        <f t="shared" si="2"/>
        <v>-1444.7850000000008</v>
      </c>
    </row>
    <row r="22" spans="1:9" x14ac:dyDescent="0.35">
      <c r="A22" s="20" t="s">
        <v>45</v>
      </c>
      <c r="B22" s="66">
        <v>7457.7860000000001</v>
      </c>
      <c r="C22" s="66">
        <f t="shared" si="0"/>
        <v>7124.558</v>
      </c>
      <c r="D22" s="66">
        <v>331.44499999999999</v>
      </c>
      <c r="E22" s="66">
        <v>1.7829999999999999</v>
      </c>
      <c r="F22" s="66">
        <v>4556.4970000000003</v>
      </c>
      <c r="G22" s="66">
        <v>0.23100000000000001</v>
      </c>
      <c r="H22" s="66">
        <f t="shared" si="1"/>
        <v>4556.7280000000001</v>
      </c>
      <c r="I22" s="66">
        <f t="shared" si="2"/>
        <v>-2901.058</v>
      </c>
    </row>
    <row r="23" spans="1:9" x14ac:dyDescent="0.35">
      <c r="A23" s="20" t="s">
        <v>46</v>
      </c>
      <c r="B23" s="66">
        <v>7202.0069999999996</v>
      </c>
      <c r="C23" s="66">
        <f t="shared" si="0"/>
        <v>6898.6239999999998</v>
      </c>
      <c r="D23" s="66">
        <v>301.48099999999999</v>
      </c>
      <c r="E23" s="66">
        <v>1.9019999999999999</v>
      </c>
      <c r="F23" s="66">
        <v>6853.71</v>
      </c>
      <c r="G23" s="66">
        <v>14.367000000000001</v>
      </c>
      <c r="H23" s="66">
        <f t="shared" si="1"/>
        <v>6868.0770000000002</v>
      </c>
      <c r="I23" s="66">
        <f t="shared" si="2"/>
        <v>-333.92999999999938</v>
      </c>
    </row>
    <row r="24" spans="1:9" ht="15" thickBot="1" x14ac:dyDescent="0.4">
      <c r="A24" s="21" t="s">
        <v>47</v>
      </c>
      <c r="B24" s="67">
        <f>B21+B22+B23</f>
        <v>22404.343000000001</v>
      </c>
      <c r="C24" s="67">
        <f t="shared" si="0"/>
        <v>21447.569000000003</v>
      </c>
      <c r="D24" s="67">
        <f>D21+D22+D23</f>
        <v>950.851</v>
      </c>
      <c r="E24" s="67">
        <f>E21+E22+E23</f>
        <v>5.923</v>
      </c>
      <c r="F24" s="67">
        <f>F21+F22+F23</f>
        <v>17709.964</v>
      </c>
      <c r="G24" s="67">
        <f>G21+G22+G23</f>
        <v>14.606000000000002</v>
      </c>
      <c r="H24" s="67">
        <f t="shared" si="1"/>
        <v>17724.57</v>
      </c>
      <c r="I24" s="67">
        <f t="shared" si="2"/>
        <v>-4679.773000000001</v>
      </c>
    </row>
    <row r="25" spans="1:9" x14ac:dyDescent="0.35">
      <c r="A25" s="20" t="s">
        <v>48</v>
      </c>
      <c r="B25" s="66">
        <v>8135.9660000000003</v>
      </c>
      <c r="C25" s="66">
        <f t="shared" si="0"/>
        <v>7750.6190000000006</v>
      </c>
      <c r="D25" s="66">
        <v>382.83800000000002</v>
      </c>
      <c r="E25" s="66">
        <v>2.5089999999999999</v>
      </c>
      <c r="F25" s="66">
        <v>6484.518</v>
      </c>
      <c r="G25" s="66">
        <v>14.412000000000001</v>
      </c>
      <c r="H25" s="66">
        <f t="shared" si="1"/>
        <v>6498.93</v>
      </c>
      <c r="I25" s="66">
        <f t="shared" si="2"/>
        <v>-1637.0360000000001</v>
      </c>
    </row>
    <row r="26" spans="1:9" x14ac:dyDescent="0.35">
      <c r="A26" s="20" t="s">
        <v>49</v>
      </c>
      <c r="B26" s="66">
        <v>8495.1610000000001</v>
      </c>
      <c r="C26" s="66">
        <f t="shared" si="0"/>
        <v>8147.8950000000004</v>
      </c>
      <c r="D26" s="66">
        <v>344.98</v>
      </c>
      <c r="E26" s="66">
        <v>2.286</v>
      </c>
      <c r="F26" s="66">
        <v>6871.12</v>
      </c>
      <c r="G26" s="66">
        <v>5.0999999999999997E-2</v>
      </c>
      <c r="H26" s="66">
        <f t="shared" si="1"/>
        <v>6871.1710000000003</v>
      </c>
      <c r="I26" s="66">
        <f t="shared" si="2"/>
        <v>-1623.9899999999998</v>
      </c>
    </row>
    <row r="27" spans="1:9" x14ac:dyDescent="0.35">
      <c r="A27" s="20" t="s">
        <v>50</v>
      </c>
      <c r="B27" s="66">
        <v>8292.0650000000005</v>
      </c>
      <c r="C27" s="66">
        <f t="shared" si="0"/>
        <v>7952.7190000000001</v>
      </c>
      <c r="D27" s="66">
        <v>336.33100000000002</v>
      </c>
      <c r="E27" s="66">
        <v>3.0150000000000001</v>
      </c>
      <c r="F27" s="66">
        <v>5918.7269999999999</v>
      </c>
      <c r="G27" s="66">
        <v>0.36099999999999999</v>
      </c>
      <c r="H27" s="66">
        <f t="shared" si="1"/>
        <v>5919.0879999999997</v>
      </c>
      <c r="I27" s="66">
        <f t="shared" si="2"/>
        <v>-2372.9770000000008</v>
      </c>
    </row>
    <row r="28" spans="1:9" ht="15" thickBot="1" x14ac:dyDescent="0.4">
      <c r="A28" s="21" t="s">
        <v>51</v>
      </c>
      <c r="B28" s="67">
        <f>SUM(B25:B27)</f>
        <v>24923.192000000003</v>
      </c>
      <c r="C28" s="67">
        <f t="shared" si="0"/>
        <v>23851.233</v>
      </c>
      <c r="D28" s="67">
        <f>SUM(D25:D27)</f>
        <v>1064.1489999999999</v>
      </c>
      <c r="E28" s="67">
        <f>SUM(E25:E27)</f>
        <v>7.8100000000000005</v>
      </c>
      <c r="F28" s="67">
        <f>SUM(F25:F27)</f>
        <v>19274.364999999998</v>
      </c>
      <c r="G28" s="67">
        <f>SUM(G25:G27)</f>
        <v>14.824000000000002</v>
      </c>
      <c r="H28" s="67">
        <f t="shared" si="1"/>
        <v>19289.188999999998</v>
      </c>
      <c r="I28" s="67">
        <f t="shared" si="2"/>
        <v>-5634.0030000000042</v>
      </c>
    </row>
    <row r="29" spans="1:9" x14ac:dyDescent="0.35">
      <c r="A29" s="20" t="s">
        <v>52</v>
      </c>
      <c r="B29" s="66">
        <v>7094.3019999999997</v>
      </c>
      <c r="C29" s="66">
        <f t="shared" si="0"/>
        <v>6739.9650000000001</v>
      </c>
      <c r="D29" s="66">
        <v>352.32799999999997</v>
      </c>
      <c r="E29" s="66">
        <v>2.0089999999999999</v>
      </c>
      <c r="F29" s="66">
        <v>3845.172</v>
      </c>
      <c r="G29" s="66">
        <v>52.433</v>
      </c>
      <c r="H29" s="66">
        <f t="shared" si="1"/>
        <v>3897.605</v>
      </c>
      <c r="I29" s="66">
        <f t="shared" si="2"/>
        <v>-3196.6969999999997</v>
      </c>
    </row>
    <row r="30" spans="1:9" x14ac:dyDescent="0.35">
      <c r="A30" s="20" t="s">
        <v>53</v>
      </c>
      <c r="B30" s="66">
        <v>8752.4140000000007</v>
      </c>
      <c r="C30" s="66">
        <f t="shared" si="0"/>
        <v>8370.7510000000002</v>
      </c>
      <c r="D30" s="66">
        <v>379.95699999999999</v>
      </c>
      <c r="E30" s="66">
        <v>1.706</v>
      </c>
      <c r="F30" s="66">
        <v>4246.3639999999996</v>
      </c>
      <c r="G30" s="66">
        <v>1.0999999999999999E-2</v>
      </c>
      <c r="H30" s="66">
        <f t="shared" si="1"/>
        <v>4246.375</v>
      </c>
      <c r="I30" s="66">
        <f t="shared" si="2"/>
        <v>-4506.0390000000007</v>
      </c>
    </row>
    <row r="31" spans="1:9" x14ac:dyDescent="0.35">
      <c r="A31" s="20" t="s">
        <v>54</v>
      </c>
      <c r="B31" s="66">
        <v>8093.7579999999998</v>
      </c>
      <c r="C31" s="66">
        <f t="shared" si="0"/>
        <v>7753.4260000000004</v>
      </c>
      <c r="D31" s="66">
        <v>338.65499999999997</v>
      </c>
      <c r="E31" s="66">
        <v>1.677</v>
      </c>
      <c r="F31" s="66">
        <v>4081.3049999999998</v>
      </c>
      <c r="G31" s="66">
        <v>1.631</v>
      </c>
      <c r="H31" s="66">
        <f t="shared" si="1"/>
        <v>4082.9359999999997</v>
      </c>
      <c r="I31" s="66">
        <f t="shared" si="2"/>
        <v>-4010.8220000000001</v>
      </c>
    </row>
    <row r="32" spans="1:9" ht="15" thickBot="1" x14ac:dyDescent="0.4">
      <c r="A32" s="21" t="s">
        <v>55</v>
      </c>
      <c r="B32" s="67">
        <f>SUM(B29:B31)</f>
        <v>23940.474000000002</v>
      </c>
      <c r="C32" s="67">
        <f t="shared" si="0"/>
        <v>22864.142000000003</v>
      </c>
      <c r="D32" s="67">
        <f>SUM(D29:D31)</f>
        <v>1070.94</v>
      </c>
      <c r="E32" s="67">
        <f>SUM(E29:E31)</f>
        <v>5.3919999999999995</v>
      </c>
      <c r="F32" s="67">
        <f>SUM(F29:F31)</f>
        <v>12172.841</v>
      </c>
      <c r="G32" s="67">
        <f>SUM(G29:G31)</f>
        <v>54.075000000000003</v>
      </c>
      <c r="H32" s="67">
        <f t="shared" si="1"/>
        <v>12226.916000000001</v>
      </c>
      <c r="I32" s="67">
        <f t="shared" si="2"/>
        <v>-11713.558000000001</v>
      </c>
    </row>
    <row r="33" spans="1:12" x14ac:dyDescent="0.35">
      <c r="A33" s="20" t="s">
        <v>56</v>
      </c>
      <c r="B33" s="66">
        <v>8477.4320000000007</v>
      </c>
      <c r="C33" s="66">
        <f t="shared" si="0"/>
        <v>8075.6040000000012</v>
      </c>
      <c r="D33" s="66">
        <v>399.94499999999999</v>
      </c>
      <c r="E33" s="66">
        <v>1.883</v>
      </c>
      <c r="F33" s="66">
        <v>4341.3829999999998</v>
      </c>
      <c r="G33" s="66">
        <v>0.03</v>
      </c>
      <c r="H33" s="66">
        <f t="shared" si="1"/>
        <v>4341.4129999999996</v>
      </c>
      <c r="I33" s="66">
        <f t="shared" si="2"/>
        <v>-4136.0190000000011</v>
      </c>
    </row>
    <row r="34" spans="1:12" x14ac:dyDescent="0.35">
      <c r="A34" s="20" t="s">
        <v>57</v>
      </c>
      <c r="B34" s="66">
        <v>9373.9879999999994</v>
      </c>
      <c r="C34" s="66">
        <f t="shared" si="0"/>
        <v>8954.9299999999985</v>
      </c>
      <c r="D34" s="66">
        <v>416.69</v>
      </c>
      <c r="E34" s="66">
        <v>2.3679999999999999</v>
      </c>
      <c r="F34" s="66">
        <v>4377.7150000000001</v>
      </c>
      <c r="G34" s="66">
        <v>0.70799999999999996</v>
      </c>
      <c r="H34" s="66">
        <f t="shared" si="1"/>
        <v>4378.4229999999998</v>
      </c>
      <c r="I34" s="66">
        <f t="shared" si="2"/>
        <v>-4995.5649999999996</v>
      </c>
    </row>
    <row r="35" spans="1:12" x14ac:dyDescent="0.35">
      <c r="A35" s="20" t="s">
        <v>58</v>
      </c>
      <c r="B35" s="66">
        <v>8215.8459999999995</v>
      </c>
      <c r="C35" s="66">
        <f t="shared" si="0"/>
        <v>7855.9790000000003</v>
      </c>
      <c r="D35" s="66">
        <v>356.82900000000001</v>
      </c>
      <c r="E35" s="66">
        <v>3.0379999999999998</v>
      </c>
      <c r="F35" s="66">
        <v>5152.5140000000001</v>
      </c>
      <c r="G35" s="66">
        <v>0</v>
      </c>
      <c r="H35" s="66">
        <f t="shared" si="1"/>
        <v>5152.5140000000001</v>
      </c>
      <c r="I35" s="66">
        <f t="shared" si="2"/>
        <v>-3063.3319999999994</v>
      </c>
    </row>
    <row r="36" spans="1:12" ht="15" thickBot="1" x14ac:dyDescent="0.4">
      <c r="A36" s="21" t="s">
        <v>59</v>
      </c>
      <c r="B36" s="67">
        <f>SUM(B33:B35)</f>
        <v>26067.265999999996</v>
      </c>
      <c r="C36" s="67">
        <f t="shared" si="0"/>
        <v>24886.512999999995</v>
      </c>
      <c r="D36" s="67">
        <f>SUM(D33:D35)</f>
        <v>1173.4639999999999</v>
      </c>
      <c r="E36" s="67">
        <f>SUM(E33:E35)</f>
        <v>7.2889999999999997</v>
      </c>
      <c r="F36" s="67">
        <f>SUM(F33:F35)</f>
        <v>13871.612000000001</v>
      </c>
      <c r="G36" s="67">
        <f>SUM(G33:G35)</f>
        <v>0.73799999999999999</v>
      </c>
      <c r="H36" s="67">
        <f t="shared" si="1"/>
        <v>13872.35</v>
      </c>
      <c r="I36" s="67">
        <f t="shared" si="2"/>
        <v>-12194.915999999996</v>
      </c>
    </row>
    <row r="37" spans="1:12" ht="15" thickBot="1" x14ac:dyDescent="0.4">
      <c r="A37" s="21" t="s">
        <v>62</v>
      </c>
      <c r="B37" s="21">
        <f>B24+B28+B32+B36</f>
        <v>97335.274999999994</v>
      </c>
      <c r="C37" s="21">
        <f>B37-D37-E37</f>
        <v>93049.456999999995</v>
      </c>
      <c r="D37" s="21">
        <f>D24+D28+D32+D36</f>
        <v>4259.4040000000005</v>
      </c>
      <c r="E37" s="21">
        <f>E24+E28+E32+E36</f>
        <v>26.414000000000001</v>
      </c>
      <c r="F37" s="21">
        <f>F24+F28+F32+F36</f>
        <v>63028.781999999999</v>
      </c>
      <c r="G37" s="21">
        <f>G24+G28+G32+G36</f>
        <v>84.243000000000009</v>
      </c>
      <c r="H37" s="21">
        <f t="shared" si="1"/>
        <v>63113.025000000001</v>
      </c>
      <c r="I37" s="67">
        <f t="shared" si="2"/>
        <v>-34222.249999999993</v>
      </c>
    </row>
    <row r="38" spans="1:12" x14ac:dyDescent="0.35">
      <c r="A38" s="20" t="s">
        <v>63</v>
      </c>
      <c r="B38" s="66">
        <v>7026.6270000000004</v>
      </c>
      <c r="C38" s="66">
        <f t="shared" si="0"/>
        <v>6674.3779999999997</v>
      </c>
      <c r="D38" s="66">
        <v>350.28699999999998</v>
      </c>
      <c r="E38" s="66">
        <v>1.962</v>
      </c>
      <c r="F38" s="66">
        <v>3161.7759999999998</v>
      </c>
      <c r="G38" s="66">
        <v>0.03</v>
      </c>
      <c r="H38" s="66">
        <f t="shared" si="1"/>
        <v>3161.806</v>
      </c>
      <c r="I38" s="66">
        <f t="shared" si="2"/>
        <v>-3864.8210000000004</v>
      </c>
    </row>
    <row r="39" spans="1:12" x14ac:dyDescent="0.35">
      <c r="A39" s="20" t="s">
        <v>45</v>
      </c>
      <c r="B39" s="66">
        <v>6897.4759999999997</v>
      </c>
      <c r="C39" s="66">
        <f t="shared" si="0"/>
        <v>6546.4879999999994</v>
      </c>
      <c r="D39" s="66">
        <v>349.01499999999999</v>
      </c>
      <c r="E39" s="66">
        <v>1.9730000000000001</v>
      </c>
      <c r="F39" s="66">
        <v>5463.5529999999999</v>
      </c>
      <c r="G39" s="66">
        <v>8.9999999999999993E-3</v>
      </c>
      <c r="H39" s="66">
        <f t="shared" si="1"/>
        <v>5463.5619999999999</v>
      </c>
      <c r="I39" s="66">
        <f t="shared" si="2"/>
        <v>-1433.9139999999998</v>
      </c>
    </row>
    <row r="40" spans="1:12" x14ac:dyDescent="0.35">
      <c r="A40" s="11" t="s">
        <v>46</v>
      </c>
      <c r="B40" s="66">
        <v>7624.8180000000002</v>
      </c>
      <c r="C40" s="66">
        <f t="shared" si="0"/>
        <v>7265.2160000000003</v>
      </c>
      <c r="D40" s="66">
        <v>357.67899999999997</v>
      </c>
      <c r="E40" s="66">
        <v>1.923</v>
      </c>
      <c r="F40" s="66">
        <v>5898.9250000000002</v>
      </c>
      <c r="G40" s="66">
        <v>0</v>
      </c>
      <c r="H40" s="66">
        <f t="shared" si="1"/>
        <v>5898.9250000000002</v>
      </c>
      <c r="I40" s="66">
        <f t="shared" si="2"/>
        <v>-1725.893</v>
      </c>
    </row>
    <row r="41" spans="1:12" ht="15" thickBot="1" x14ac:dyDescent="0.4">
      <c r="A41" s="1" t="s">
        <v>47</v>
      </c>
      <c r="B41" s="67">
        <f>B38+B39+B40</f>
        <v>21548.920999999998</v>
      </c>
      <c r="C41" s="67">
        <f t="shared" si="0"/>
        <v>20486.081999999999</v>
      </c>
      <c r="D41" s="67">
        <f>D38+D39+D40</f>
        <v>1056.9809999999998</v>
      </c>
      <c r="E41" s="67">
        <f>E38+E39+E40</f>
        <v>5.8580000000000005</v>
      </c>
      <c r="F41" s="67">
        <f>F38+F39+F40</f>
        <v>14524.254000000001</v>
      </c>
      <c r="G41" s="67">
        <f>G38+G39+G40</f>
        <v>3.9E-2</v>
      </c>
      <c r="H41" s="67">
        <f t="shared" si="1"/>
        <v>14524.293000000001</v>
      </c>
      <c r="I41" s="67">
        <f t="shared" si="2"/>
        <v>-7024.627999999997</v>
      </c>
    </row>
    <row r="42" spans="1:12" x14ac:dyDescent="0.35">
      <c r="A42" s="26" t="s">
        <v>48</v>
      </c>
      <c r="B42" s="68">
        <v>6679.5159999999996</v>
      </c>
      <c r="C42" s="68">
        <f t="shared" si="0"/>
        <v>6331.9669999999996</v>
      </c>
      <c r="D42" s="68">
        <v>345.36099999999999</v>
      </c>
      <c r="E42" s="68">
        <v>2.1880000000000002</v>
      </c>
      <c r="F42" s="68">
        <v>7621.9880000000003</v>
      </c>
      <c r="G42" s="68">
        <v>1.36</v>
      </c>
      <c r="H42" s="68">
        <f t="shared" si="1"/>
        <v>7623.348</v>
      </c>
      <c r="I42" s="68">
        <f t="shared" si="2"/>
        <v>943.83200000000033</v>
      </c>
    </row>
    <row r="43" spans="1:12" x14ac:dyDescent="0.35">
      <c r="A43" s="25" t="s">
        <v>64</v>
      </c>
      <c r="B43" s="71">
        <f>B42-B40</f>
        <v>-945.30200000000059</v>
      </c>
      <c r="C43" s="71">
        <f t="shared" ref="C43:I43" si="3">C42-C40</f>
        <v>-933.24900000000071</v>
      </c>
      <c r="D43" s="71">
        <f t="shared" si="3"/>
        <v>-12.317999999999984</v>
      </c>
      <c r="E43" s="71">
        <f t="shared" si="3"/>
        <v>0.26500000000000012</v>
      </c>
      <c r="F43" s="71">
        <f t="shared" si="3"/>
        <v>1723.0630000000001</v>
      </c>
      <c r="G43" s="71">
        <f t="shared" si="3"/>
        <v>1.36</v>
      </c>
      <c r="H43" s="71">
        <f t="shared" si="3"/>
        <v>1724.4229999999998</v>
      </c>
      <c r="I43" s="71">
        <f t="shared" si="3"/>
        <v>2669.7250000000004</v>
      </c>
    </row>
    <row r="44" spans="1:12" ht="15" thickBot="1" x14ac:dyDescent="0.4">
      <c r="A44" s="21" t="s">
        <v>65</v>
      </c>
      <c r="B44" s="72">
        <f>B43/B40*100</f>
        <v>-12.39769919754151</v>
      </c>
      <c r="C44" s="72">
        <f>C43/C40*100</f>
        <v>-12.845440520970067</v>
      </c>
      <c r="D44" s="72">
        <f t="shared" ref="D44:I44" si="4">D43/D40*100</f>
        <v>-3.4438700622625271</v>
      </c>
      <c r="E44" s="72">
        <f t="shared" si="4"/>
        <v>13.780551222048887</v>
      </c>
      <c r="F44" s="72">
        <f t="shared" si="4"/>
        <v>29.209779748004934</v>
      </c>
      <c r="G44" s="72">
        <v>0</v>
      </c>
      <c r="H44" s="72">
        <f t="shared" si="4"/>
        <v>29.232834796170483</v>
      </c>
      <c r="I44" s="72">
        <f t="shared" si="4"/>
        <v>-154.68658833427102</v>
      </c>
      <c r="L44" s="11">
        <f>47*14</f>
        <v>658</v>
      </c>
    </row>
    <row r="45" spans="1:12" x14ac:dyDescent="0.35">
      <c r="B45" s="66"/>
      <c r="C45" s="66"/>
      <c r="D45" s="66"/>
      <c r="E45" s="66"/>
      <c r="F45" s="66"/>
      <c r="G45" s="66"/>
      <c r="H45" s="66"/>
      <c r="I45" s="66"/>
    </row>
    <row r="46" spans="1:12" x14ac:dyDescent="0.35">
      <c r="G46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61" workbookViewId="0">
      <selection activeCell="A51" sqref="A51:XFD54"/>
    </sheetView>
  </sheetViews>
  <sheetFormatPr defaultColWidth="9.1796875" defaultRowHeight="14.5" x14ac:dyDescent="0.35"/>
  <cols>
    <col min="1" max="1" width="11.453125" style="11" customWidth="1"/>
    <col min="2" max="14" width="12.1796875" style="65" customWidth="1"/>
    <col min="15" max="15" width="9.26953125" style="11" bestFit="1" customWidth="1"/>
    <col min="16" max="16384" width="9.1796875" style="11"/>
  </cols>
  <sheetData>
    <row r="1" spans="1:14" x14ac:dyDescent="0.35">
      <c r="A1" s="10" t="s">
        <v>323</v>
      </c>
      <c r="B1" s="64"/>
      <c r="C1" s="64"/>
      <c r="D1" s="64"/>
      <c r="E1" s="64"/>
      <c r="F1" s="64"/>
      <c r="G1" s="64"/>
      <c r="H1" s="64"/>
      <c r="I1" s="64"/>
    </row>
    <row r="3" spans="1:14" ht="43" thickBot="1" x14ac:dyDescent="0.4">
      <c r="A3" s="12" t="s">
        <v>36</v>
      </c>
      <c r="B3" s="13" t="s">
        <v>0</v>
      </c>
      <c r="C3" s="13" t="s">
        <v>5</v>
      </c>
      <c r="D3" s="13" t="s">
        <v>67</v>
      </c>
      <c r="E3" s="13" t="s">
        <v>1</v>
      </c>
      <c r="F3" s="13" t="s">
        <v>2</v>
      </c>
      <c r="G3" s="13" t="s">
        <v>68</v>
      </c>
      <c r="H3" s="13" t="s">
        <v>69</v>
      </c>
      <c r="I3" s="13" t="s">
        <v>70</v>
      </c>
      <c r="J3" s="14" t="s">
        <v>71</v>
      </c>
      <c r="K3" s="13" t="s">
        <v>72</v>
      </c>
      <c r="L3" s="13" t="s">
        <v>3</v>
      </c>
      <c r="M3" s="13" t="s">
        <v>73</v>
      </c>
      <c r="N3" s="13" t="s">
        <v>74</v>
      </c>
    </row>
    <row r="4" spans="1:14" x14ac:dyDescent="0.35">
      <c r="A4" s="15" t="s">
        <v>44</v>
      </c>
      <c r="B4" s="66">
        <v>640.85299999999995</v>
      </c>
      <c r="C4" s="66">
        <v>988.80399999999997</v>
      </c>
      <c r="D4" s="66">
        <v>907.02499999999998</v>
      </c>
      <c r="E4" s="66">
        <v>1338.4390000000001</v>
      </c>
      <c r="F4" s="66">
        <v>46.563000000000002</v>
      </c>
      <c r="G4" s="66">
        <v>852.50599999999997</v>
      </c>
      <c r="H4" s="66">
        <v>279.74299999999999</v>
      </c>
      <c r="I4" s="66">
        <v>56.341999999999999</v>
      </c>
      <c r="J4" s="66">
        <v>133.43899999999999</v>
      </c>
      <c r="K4" s="66">
        <v>418.93200000000002</v>
      </c>
      <c r="L4" s="66">
        <v>134.905</v>
      </c>
      <c r="M4" s="66">
        <f t="shared" ref="M4:M42" si="0">N4-SUM(B4:L4)</f>
        <v>235.79799999999977</v>
      </c>
      <c r="N4" s="66">
        <v>6033.3490000000002</v>
      </c>
    </row>
    <row r="5" spans="1:14" x14ac:dyDescent="0.35">
      <c r="A5" s="15" t="s">
        <v>45</v>
      </c>
      <c r="B5" s="66">
        <v>771.51900000000001</v>
      </c>
      <c r="C5" s="66">
        <v>1352.3630000000001</v>
      </c>
      <c r="D5" s="66">
        <v>1259.941</v>
      </c>
      <c r="E5" s="66">
        <v>1288.5340000000001</v>
      </c>
      <c r="F5" s="66">
        <v>57.323999999999998</v>
      </c>
      <c r="G5" s="66">
        <v>894.25199999999995</v>
      </c>
      <c r="H5" s="66">
        <v>376.935</v>
      </c>
      <c r="I5" s="66">
        <v>46.59</v>
      </c>
      <c r="J5" s="66">
        <v>180.75800000000001</v>
      </c>
      <c r="K5" s="66">
        <v>422.404</v>
      </c>
      <c r="L5" s="66">
        <v>142.92099999999999</v>
      </c>
      <c r="M5" s="66">
        <f t="shared" si="0"/>
        <v>210.60800000000108</v>
      </c>
      <c r="N5" s="66">
        <v>7004.1490000000003</v>
      </c>
    </row>
    <row r="6" spans="1:14" x14ac:dyDescent="0.35">
      <c r="A6" s="15" t="s">
        <v>46</v>
      </c>
      <c r="B6" s="66">
        <v>795.66300000000001</v>
      </c>
      <c r="C6" s="66">
        <v>818.81100000000004</v>
      </c>
      <c r="D6" s="66">
        <v>1221.329</v>
      </c>
      <c r="E6" s="66">
        <v>1511.058</v>
      </c>
      <c r="F6" s="66">
        <v>68.349000000000004</v>
      </c>
      <c r="G6" s="66">
        <v>1111.248</v>
      </c>
      <c r="H6" s="66">
        <v>394.70699999999999</v>
      </c>
      <c r="I6" s="66">
        <v>65.417000000000002</v>
      </c>
      <c r="J6" s="66">
        <v>235.38399999999999</v>
      </c>
      <c r="K6" s="66">
        <v>565.99599999999998</v>
      </c>
      <c r="L6" s="66">
        <v>179.339</v>
      </c>
      <c r="M6" s="66">
        <f t="shared" si="0"/>
        <v>286.05599999999868</v>
      </c>
      <c r="N6" s="66">
        <v>7253.357</v>
      </c>
    </row>
    <row r="7" spans="1:14" ht="15" thickBot="1" x14ac:dyDescent="0.4">
      <c r="A7" s="16" t="s">
        <v>47</v>
      </c>
      <c r="B7" s="67">
        <f>B4+B5+B6</f>
        <v>2208.0349999999999</v>
      </c>
      <c r="C7" s="67">
        <f t="shared" ref="C7:N7" si="1">C4+C5+C6</f>
        <v>3159.9780000000001</v>
      </c>
      <c r="D7" s="67">
        <f t="shared" si="1"/>
        <v>3388.2950000000001</v>
      </c>
      <c r="E7" s="67">
        <f t="shared" si="1"/>
        <v>4138.0309999999999</v>
      </c>
      <c r="F7" s="67">
        <f t="shared" si="1"/>
        <v>172.23599999999999</v>
      </c>
      <c r="G7" s="67">
        <f t="shared" si="1"/>
        <v>2858.0059999999999</v>
      </c>
      <c r="H7" s="67">
        <f t="shared" si="1"/>
        <v>1051.385</v>
      </c>
      <c r="I7" s="67">
        <f t="shared" si="1"/>
        <v>168.34899999999999</v>
      </c>
      <c r="J7" s="67">
        <f t="shared" si="1"/>
        <v>549.58100000000002</v>
      </c>
      <c r="K7" s="67">
        <f t="shared" si="1"/>
        <v>1407.3319999999999</v>
      </c>
      <c r="L7" s="67">
        <f t="shared" si="1"/>
        <v>457.16500000000002</v>
      </c>
      <c r="M7" s="67">
        <f t="shared" si="1"/>
        <v>732.46199999999953</v>
      </c>
      <c r="N7" s="67">
        <f t="shared" si="1"/>
        <v>20290.855</v>
      </c>
    </row>
    <row r="8" spans="1:14" x14ac:dyDescent="0.35">
      <c r="A8" s="15" t="s">
        <v>48</v>
      </c>
      <c r="B8" s="66">
        <v>768.63800000000003</v>
      </c>
      <c r="C8" s="66">
        <v>765.93799999999999</v>
      </c>
      <c r="D8" s="66">
        <v>1093.6659999999999</v>
      </c>
      <c r="E8" s="66">
        <v>1366.7739999999999</v>
      </c>
      <c r="F8" s="66">
        <v>55.893000000000001</v>
      </c>
      <c r="G8" s="66">
        <v>817.125</v>
      </c>
      <c r="H8" s="66">
        <v>351.96199999999999</v>
      </c>
      <c r="I8" s="66">
        <v>63.555</v>
      </c>
      <c r="J8" s="66">
        <v>197.81899999999999</v>
      </c>
      <c r="K8" s="66">
        <v>382.59300000000002</v>
      </c>
      <c r="L8" s="66">
        <v>140.34800000000001</v>
      </c>
      <c r="M8" s="66">
        <f t="shared" si="0"/>
        <v>211.72900000000027</v>
      </c>
      <c r="N8" s="66">
        <v>6216.04</v>
      </c>
    </row>
    <row r="9" spans="1:14" x14ac:dyDescent="0.35">
      <c r="A9" s="15" t="s">
        <v>49</v>
      </c>
      <c r="B9" s="66">
        <v>902.12099999999998</v>
      </c>
      <c r="C9" s="66">
        <v>874.37599999999998</v>
      </c>
      <c r="D9" s="66">
        <v>1013.0940000000001</v>
      </c>
      <c r="E9" s="66">
        <v>1311.5119999999999</v>
      </c>
      <c r="F9" s="66">
        <v>75.328000000000003</v>
      </c>
      <c r="G9" s="66">
        <v>1058.357</v>
      </c>
      <c r="H9" s="66">
        <v>391.185</v>
      </c>
      <c r="I9" s="66">
        <v>77.254999999999995</v>
      </c>
      <c r="J9" s="66">
        <v>187.291</v>
      </c>
      <c r="K9" s="66">
        <v>550.27099999999996</v>
      </c>
      <c r="L9" s="66">
        <v>161.82</v>
      </c>
      <c r="M9" s="66">
        <f t="shared" si="0"/>
        <v>239.77099999999973</v>
      </c>
      <c r="N9" s="66">
        <v>6842.3810000000003</v>
      </c>
    </row>
    <row r="10" spans="1:14" x14ac:dyDescent="0.35">
      <c r="A10" s="15" t="s">
        <v>50</v>
      </c>
      <c r="B10" s="66">
        <v>904.36</v>
      </c>
      <c r="C10" s="66">
        <v>779.61699999999996</v>
      </c>
      <c r="D10" s="66">
        <v>1153.3610000000001</v>
      </c>
      <c r="E10" s="66">
        <v>1321.855</v>
      </c>
      <c r="F10" s="66">
        <v>80.328999999999994</v>
      </c>
      <c r="G10" s="66">
        <v>1120.4680000000001</v>
      </c>
      <c r="H10" s="66">
        <v>422.42899999999997</v>
      </c>
      <c r="I10" s="66">
        <v>100.06</v>
      </c>
      <c r="J10" s="66">
        <v>153.38900000000001</v>
      </c>
      <c r="K10" s="66">
        <v>528.05600000000004</v>
      </c>
      <c r="L10" s="66">
        <v>176.893</v>
      </c>
      <c r="M10" s="66">
        <f t="shared" si="0"/>
        <v>207.40200000000095</v>
      </c>
      <c r="N10" s="66">
        <v>6948.2190000000001</v>
      </c>
    </row>
    <row r="11" spans="1:14" ht="15" thickBot="1" x14ac:dyDescent="0.4">
      <c r="A11" s="16" t="s">
        <v>51</v>
      </c>
      <c r="B11" s="67">
        <f>B8+B9+B10</f>
        <v>2575.1190000000001</v>
      </c>
      <c r="C11" s="67">
        <f t="shared" ref="C11:N11" si="2">C8+C9+C10</f>
        <v>2419.9309999999996</v>
      </c>
      <c r="D11" s="67">
        <f t="shared" si="2"/>
        <v>3260.1210000000001</v>
      </c>
      <c r="E11" s="67">
        <f t="shared" si="2"/>
        <v>4000.1410000000001</v>
      </c>
      <c r="F11" s="67">
        <f t="shared" si="2"/>
        <v>211.55</v>
      </c>
      <c r="G11" s="67">
        <f t="shared" si="2"/>
        <v>2995.95</v>
      </c>
      <c r="H11" s="67">
        <f t="shared" si="2"/>
        <v>1165.576</v>
      </c>
      <c r="I11" s="67">
        <f t="shared" si="2"/>
        <v>240.87</v>
      </c>
      <c r="J11" s="67">
        <f t="shared" si="2"/>
        <v>538.49900000000002</v>
      </c>
      <c r="K11" s="67">
        <f t="shared" si="2"/>
        <v>1460.92</v>
      </c>
      <c r="L11" s="67">
        <f t="shared" si="2"/>
        <v>479.06100000000004</v>
      </c>
      <c r="M11" s="67">
        <f t="shared" si="2"/>
        <v>658.90200000000095</v>
      </c>
      <c r="N11" s="67">
        <f t="shared" si="2"/>
        <v>20006.64</v>
      </c>
    </row>
    <row r="12" spans="1:14" x14ac:dyDescent="0.35">
      <c r="A12" s="15" t="s">
        <v>52</v>
      </c>
      <c r="B12" s="66">
        <v>823.904</v>
      </c>
      <c r="C12" s="66">
        <v>811.52800000000002</v>
      </c>
      <c r="D12" s="66">
        <v>1077.18</v>
      </c>
      <c r="E12" s="66">
        <v>1437.461</v>
      </c>
      <c r="F12" s="66">
        <v>67.316999999999993</v>
      </c>
      <c r="G12" s="66">
        <v>1015.8</v>
      </c>
      <c r="H12" s="66">
        <v>418.065</v>
      </c>
      <c r="I12" s="66">
        <v>63.387</v>
      </c>
      <c r="J12" s="66">
        <v>173.85499999999999</v>
      </c>
      <c r="K12" s="66">
        <v>873.68299999999999</v>
      </c>
      <c r="L12" s="66">
        <v>167.422</v>
      </c>
      <c r="M12" s="66">
        <f t="shared" si="0"/>
        <v>244.84200000000146</v>
      </c>
      <c r="N12" s="66">
        <v>7174.4440000000004</v>
      </c>
    </row>
    <row r="13" spans="1:14" x14ac:dyDescent="0.35">
      <c r="A13" s="15" t="s">
        <v>53</v>
      </c>
      <c r="B13" s="66">
        <v>916.85799999999995</v>
      </c>
      <c r="C13" s="66">
        <v>597.00800000000004</v>
      </c>
      <c r="D13" s="66">
        <v>1255.7550000000001</v>
      </c>
      <c r="E13" s="66">
        <v>1486.095</v>
      </c>
      <c r="F13" s="66">
        <v>79.813000000000002</v>
      </c>
      <c r="G13" s="66">
        <v>1132.864</v>
      </c>
      <c r="H13" s="66">
        <v>431.73500000000001</v>
      </c>
      <c r="I13" s="66">
        <v>74.757999999999996</v>
      </c>
      <c r="J13" s="66">
        <v>204.58199999999999</v>
      </c>
      <c r="K13" s="66">
        <v>572.88400000000001</v>
      </c>
      <c r="L13" s="66">
        <v>183.57900000000001</v>
      </c>
      <c r="M13" s="66">
        <f t="shared" si="0"/>
        <v>263.41400000000067</v>
      </c>
      <c r="N13" s="66">
        <v>7199.3450000000003</v>
      </c>
    </row>
    <row r="14" spans="1:14" x14ac:dyDescent="0.35">
      <c r="A14" s="15" t="s">
        <v>54</v>
      </c>
      <c r="B14" s="66">
        <v>779.85799999999995</v>
      </c>
      <c r="C14" s="66">
        <v>1435.4770000000001</v>
      </c>
      <c r="D14" s="66">
        <v>1340.13</v>
      </c>
      <c r="E14" s="66">
        <v>1822.9570000000001</v>
      </c>
      <c r="F14" s="66">
        <v>87.838999999999999</v>
      </c>
      <c r="G14" s="66">
        <v>1187.8820000000001</v>
      </c>
      <c r="H14" s="66">
        <v>449.26600000000002</v>
      </c>
      <c r="I14" s="66">
        <v>64.739000000000004</v>
      </c>
      <c r="J14" s="66">
        <v>228.90199999999999</v>
      </c>
      <c r="K14" s="66">
        <v>625.57500000000005</v>
      </c>
      <c r="L14" s="66">
        <v>171.76599999999999</v>
      </c>
      <c r="M14" s="66">
        <f t="shared" si="0"/>
        <v>298.25400000000081</v>
      </c>
      <c r="N14" s="66">
        <v>8492.6450000000004</v>
      </c>
    </row>
    <row r="15" spans="1:14" ht="15" thickBot="1" x14ac:dyDescent="0.4">
      <c r="A15" s="16" t="s">
        <v>55</v>
      </c>
      <c r="B15" s="67">
        <f>SUM(B12:B14)</f>
        <v>2520.62</v>
      </c>
      <c r="C15" s="67">
        <f t="shared" ref="C15:N15" si="3">SUM(C12:C14)</f>
        <v>2844.0129999999999</v>
      </c>
      <c r="D15" s="67">
        <f t="shared" si="3"/>
        <v>3673.0650000000005</v>
      </c>
      <c r="E15" s="67">
        <f t="shared" si="3"/>
        <v>4746.5129999999999</v>
      </c>
      <c r="F15" s="67">
        <f t="shared" si="3"/>
        <v>234.96899999999999</v>
      </c>
      <c r="G15" s="67">
        <f t="shared" si="3"/>
        <v>3336.5459999999998</v>
      </c>
      <c r="H15" s="67">
        <f t="shared" si="3"/>
        <v>1299.066</v>
      </c>
      <c r="I15" s="67">
        <f t="shared" si="3"/>
        <v>202.88399999999999</v>
      </c>
      <c r="J15" s="67">
        <f t="shared" si="3"/>
        <v>607.33899999999994</v>
      </c>
      <c r="K15" s="67">
        <f t="shared" si="3"/>
        <v>2072.1419999999998</v>
      </c>
      <c r="L15" s="67">
        <f t="shared" si="3"/>
        <v>522.76699999999994</v>
      </c>
      <c r="M15" s="67">
        <f t="shared" si="3"/>
        <v>806.51000000000295</v>
      </c>
      <c r="N15" s="67">
        <f t="shared" si="3"/>
        <v>22866.434000000001</v>
      </c>
    </row>
    <row r="16" spans="1:14" x14ac:dyDescent="0.35">
      <c r="A16" s="15" t="s">
        <v>56</v>
      </c>
      <c r="B16" s="66">
        <v>859.39200000000005</v>
      </c>
      <c r="C16" s="66">
        <v>1436.615</v>
      </c>
      <c r="D16" s="66">
        <v>1474.981</v>
      </c>
      <c r="E16" s="66">
        <v>1798.797</v>
      </c>
      <c r="F16" s="66">
        <v>84.673000000000002</v>
      </c>
      <c r="G16" s="66">
        <v>1117.7950000000001</v>
      </c>
      <c r="H16" s="66">
        <v>409.53899999999999</v>
      </c>
      <c r="I16" s="66">
        <v>61.476999999999997</v>
      </c>
      <c r="J16" s="66">
        <v>270.39699999999999</v>
      </c>
      <c r="K16" s="66">
        <v>561.71500000000003</v>
      </c>
      <c r="L16" s="66">
        <v>186.173</v>
      </c>
      <c r="M16" s="66">
        <f t="shared" si="0"/>
        <v>339.60800000000017</v>
      </c>
      <c r="N16" s="66">
        <v>8601.1620000000003</v>
      </c>
    </row>
    <row r="17" spans="1:14" x14ac:dyDescent="0.35">
      <c r="A17" s="15" t="s">
        <v>57</v>
      </c>
      <c r="B17" s="66">
        <v>1151.8140000000001</v>
      </c>
      <c r="C17" s="66">
        <v>2275.9690000000001</v>
      </c>
      <c r="D17" s="66">
        <v>1436.558</v>
      </c>
      <c r="E17" s="66">
        <v>1854.886</v>
      </c>
      <c r="F17" s="66">
        <v>89.724000000000004</v>
      </c>
      <c r="G17" s="66">
        <v>1131.239</v>
      </c>
      <c r="H17" s="66">
        <v>419.31700000000001</v>
      </c>
      <c r="I17" s="66">
        <v>68.363</v>
      </c>
      <c r="J17" s="66">
        <v>277.49900000000002</v>
      </c>
      <c r="K17" s="66">
        <v>578.25699999999995</v>
      </c>
      <c r="L17" s="66">
        <v>198.03200000000001</v>
      </c>
      <c r="M17" s="66">
        <f t="shared" si="0"/>
        <v>257.9380000000001</v>
      </c>
      <c r="N17" s="66">
        <v>9739.5959999999995</v>
      </c>
    </row>
    <row r="18" spans="1:14" x14ac:dyDescent="0.35">
      <c r="A18" s="15" t="s">
        <v>58</v>
      </c>
      <c r="B18" s="66">
        <v>760.38599999999997</v>
      </c>
      <c r="C18" s="66">
        <v>1096.954</v>
      </c>
      <c r="D18" s="66">
        <v>1045.298</v>
      </c>
      <c r="E18" s="66">
        <v>1403.9770000000001</v>
      </c>
      <c r="F18" s="66">
        <v>79.628</v>
      </c>
      <c r="G18" s="66">
        <v>859.76300000000003</v>
      </c>
      <c r="H18" s="66">
        <v>367.29500000000002</v>
      </c>
      <c r="I18" s="66">
        <v>82.997</v>
      </c>
      <c r="J18" s="66">
        <v>161.90600000000001</v>
      </c>
      <c r="K18" s="66">
        <v>469.25599999999997</v>
      </c>
      <c r="L18" s="66">
        <v>159.17500000000001</v>
      </c>
      <c r="M18" s="66">
        <f t="shared" si="0"/>
        <v>203.52399999999943</v>
      </c>
      <c r="N18" s="66">
        <v>6690.1589999999997</v>
      </c>
    </row>
    <row r="19" spans="1:14" ht="15" thickBot="1" x14ac:dyDescent="0.4">
      <c r="A19" s="16" t="s">
        <v>59</v>
      </c>
      <c r="B19" s="67">
        <f>SUM(B16:B18)</f>
        <v>2771.5920000000001</v>
      </c>
      <c r="C19" s="67">
        <v>4809.5379999999996</v>
      </c>
      <c r="D19" s="67">
        <v>3956.8369999999995</v>
      </c>
      <c r="E19" s="67">
        <v>5057.66</v>
      </c>
      <c r="F19" s="67">
        <v>254.02499999999998</v>
      </c>
      <c r="G19" s="67">
        <v>3108.797</v>
      </c>
      <c r="H19" s="67">
        <v>1196.1510000000001</v>
      </c>
      <c r="I19" s="67">
        <v>212.83699999999999</v>
      </c>
      <c r="J19" s="67">
        <v>709.80199999999991</v>
      </c>
      <c r="K19" s="67">
        <v>1609.2280000000001</v>
      </c>
      <c r="L19" s="67">
        <v>543.38000000000011</v>
      </c>
      <c r="M19" s="67">
        <f t="shared" si="0"/>
        <v>801.06999999999971</v>
      </c>
      <c r="N19" s="67">
        <v>25030.917000000001</v>
      </c>
    </row>
    <row r="20" spans="1:14" ht="15" thickBot="1" x14ac:dyDescent="0.4">
      <c r="A20" s="16" t="s">
        <v>60</v>
      </c>
      <c r="B20" s="67">
        <f>B19+B15+B11+B7</f>
        <v>10075.366</v>
      </c>
      <c r="C20" s="67">
        <f t="shared" ref="C20:N20" si="4">C19+C15+C11+C7</f>
        <v>13233.46</v>
      </c>
      <c r="D20" s="67">
        <f t="shared" si="4"/>
        <v>14278.318000000001</v>
      </c>
      <c r="E20" s="67">
        <f t="shared" si="4"/>
        <v>17942.344999999998</v>
      </c>
      <c r="F20" s="67">
        <f t="shared" si="4"/>
        <v>872.78</v>
      </c>
      <c r="G20" s="67">
        <f t="shared" si="4"/>
        <v>12299.298999999999</v>
      </c>
      <c r="H20" s="67">
        <f t="shared" si="4"/>
        <v>4712.1779999999999</v>
      </c>
      <c r="I20" s="67">
        <f t="shared" si="4"/>
        <v>824.94</v>
      </c>
      <c r="J20" s="67">
        <f t="shared" si="4"/>
        <v>2405.221</v>
      </c>
      <c r="K20" s="67">
        <f t="shared" si="4"/>
        <v>6549.6219999999994</v>
      </c>
      <c r="L20" s="67">
        <f t="shared" si="4"/>
        <v>2002.373</v>
      </c>
      <c r="M20" s="67">
        <f t="shared" si="4"/>
        <v>2998.9440000000031</v>
      </c>
      <c r="N20" s="67">
        <f t="shared" si="4"/>
        <v>88194.846000000005</v>
      </c>
    </row>
    <row r="21" spans="1:14" x14ac:dyDescent="0.35">
      <c r="A21" s="15" t="s">
        <v>61</v>
      </c>
      <c r="B21" s="66">
        <v>914.74199999999996</v>
      </c>
      <c r="C21" s="66">
        <v>1825.98</v>
      </c>
      <c r="D21" s="66">
        <v>1107.3620000000001</v>
      </c>
      <c r="E21" s="66">
        <v>1355.33</v>
      </c>
      <c r="F21" s="66">
        <v>45.924999999999997</v>
      </c>
      <c r="G21" s="66">
        <v>834.23</v>
      </c>
      <c r="H21" s="66">
        <v>324.58999999999997</v>
      </c>
      <c r="I21" s="66">
        <v>94.2</v>
      </c>
      <c r="J21" s="66">
        <v>140.21700000000001</v>
      </c>
      <c r="K21" s="66">
        <v>765.51</v>
      </c>
      <c r="L21" s="66">
        <v>147.072</v>
      </c>
      <c r="M21" s="66">
        <f t="shared" si="0"/>
        <v>189.39200000000073</v>
      </c>
      <c r="N21" s="66">
        <v>7744.55</v>
      </c>
    </row>
    <row r="22" spans="1:14" x14ac:dyDescent="0.35">
      <c r="A22" s="15" t="s">
        <v>45</v>
      </c>
      <c r="B22" s="66">
        <v>879.13400000000001</v>
      </c>
      <c r="C22" s="66">
        <v>756.80499999999995</v>
      </c>
      <c r="D22" s="66">
        <v>1115.635</v>
      </c>
      <c r="E22" s="66">
        <v>1622.8030000000001</v>
      </c>
      <c r="F22" s="66">
        <v>88.751999999999995</v>
      </c>
      <c r="G22" s="66">
        <v>1263.4110000000001</v>
      </c>
      <c r="H22" s="66">
        <v>429.83499999999998</v>
      </c>
      <c r="I22" s="66">
        <v>76.123999999999995</v>
      </c>
      <c r="J22" s="66">
        <v>204.64400000000001</v>
      </c>
      <c r="K22" s="66">
        <v>592.62800000000004</v>
      </c>
      <c r="L22" s="66">
        <v>177.01300000000001</v>
      </c>
      <c r="M22" s="66">
        <f t="shared" si="0"/>
        <v>251.00200000000041</v>
      </c>
      <c r="N22" s="66">
        <v>7457.7860000000001</v>
      </c>
    </row>
    <row r="23" spans="1:14" x14ac:dyDescent="0.35">
      <c r="A23" s="15" t="s">
        <v>46</v>
      </c>
      <c r="B23" s="66">
        <v>746.24599999999998</v>
      </c>
      <c r="C23" s="66">
        <v>1229.049</v>
      </c>
      <c r="D23" s="66">
        <v>1170.299</v>
      </c>
      <c r="E23" s="66">
        <v>1342.4159999999999</v>
      </c>
      <c r="F23" s="66">
        <v>91.834999999999994</v>
      </c>
      <c r="G23" s="66">
        <v>1043.1859999999999</v>
      </c>
      <c r="H23" s="66">
        <v>370.62400000000002</v>
      </c>
      <c r="I23" s="66">
        <v>78.975999999999999</v>
      </c>
      <c r="J23" s="66">
        <v>209.30099999999999</v>
      </c>
      <c r="K23" s="66">
        <v>510.04899999999998</v>
      </c>
      <c r="L23" s="66">
        <v>194.90899999999999</v>
      </c>
      <c r="M23" s="66">
        <f t="shared" si="0"/>
        <v>215.11700000000019</v>
      </c>
      <c r="N23" s="66">
        <v>7202.0069999999996</v>
      </c>
    </row>
    <row r="24" spans="1:14" ht="15" thickBot="1" x14ac:dyDescent="0.4">
      <c r="A24" s="16" t="s">
        <v>47</v>
      </c>
      <c r="B24" s="67">
        <f>SUM(B21:B23)</f>
        <v>2540.1219999999998</v>
      </c>
      <c r="C24" s="67">
        <f t="shared" ref="C24:N24" si="5">SUM(C21:C23)</f>
        <v>3811.8339999999998</v>
      </c>
      <c r="D24" s="67">
        <f t="shared" si="5"/>
        <v>3393.2960000000003</v>
      </c>
      <c r="E24" s="67">
        <f t="shared" si="5"/>
        <v>4320.549</v>
      </c>
      <c r="F24" s="67">
        <f t="shared" si="5"/>
        <v>226.512</v>
      </c>
      <c r="G24" s="67">
        <f t="shared" si="5"/>
        <v>3140.8270000000002</v>
      </c>
      <c r="H24" s="67">
        <f t="shared" si="5"/>
        <v>1125.049</v>
      </c>
      <c r="I24" s="67">
        <f t="shared" si="5"/>
        <v>249.3</v>
      </c>
      <c r="J24" s="67">
        <f t="shared" si="5"/>
        <v>554.16200000000003</v>
      </c>
      <c r="K24" s="67">
        <f t="shared" si="5"/>
        <v>1868.1869999999999</v>
      </c>
      <c r="L24" s="67">
        <f t="shared" si="5"/>
        <v>518.99400000000003</v>
      </c>
      <c r="M24" s="67">
        <f t="shared" si="5"/>
        <v>655.51100000000133</v>
      </c>
      <c r="N24" s="67">
        <f t="shared" si="5"/>
        <v>22404.343000000001</v>
      </c>
    </row>
    <row r="25" spans="1:14" x14ac:dyDescent="0.35">
      <c r="A25" s="15" t="s">
        <v>48</v>
      </c>
      <c r="B25" s="66">
        <v>788.44299999999998</v>
      </c>
      <c r="C25" s="66">
        <v>1281.4580000000001</v>
      </c>
      <c r="D25" s="66">
        <v>1175.6289999999999</v>
      </c>
      <c r="E25" s="66">
        <v>1360.539</v>
      </c>
      <c r="F25" s="66">
        <v>90.025999999999996</v>
      </c>
      <c r="G25" s="66">
        <v>1511.925</v>
      </c>
      <c r="H25" s="66">
        <v>431.95600000000002</v>
      </c>
      <c r="I25" s="66">
        <v>83.905000000000001</v>
      </c>
      <c r="J25" s="66">
        <v>257.113</v>
      </c>
      <c r="K25" s="66">
        <v>695.46199999999999</v>
      </c>
      <c r="L25" s="66">
        <v>187.876</v>
      </c>
      <c r="M25" s="66">
        <f t="shared" si="0"/>
        <v>271.63400000000001</v>
      </c>
      <c r="N25" s="66">
        <v>8135.9660000000003</v>
      </c>
    </row>
    <row r="26" spans="1:14" x14ac:dyDescent="0.35">
      <c r="A26" s="15" t="s">
        <v>49</v>
      </c>
      <c r="B26" s="66">
        <v>748.42100000000005</v>
      </c>
      <c r="C26" s="66">
        <v>1975.25</v>
      </c>
      <c r="D26" s="66">
        <v>1285.221</v>
      </c>
      <c r="E26" s="66">
        <v>1393.895</v>
      </c>
      <c r="F26" s="66">
        <v>100.878</v>
      </c>
      <c r="G26" s="66">
        <v>1219.3620000000001</v>
      </c>
      <c r="H26" s="66">
        <v>443.73899999999998</v>
      </c>
      <c r="I26" s="66">
        <v>89.251999999999995</v>
      </c>
      <c r="J26" s="66">
        <v>231.316</v>
      </c>
      <c r="K26" s="66">
        <v>597.46600000000001</v>
      </c>
      <c r="L26" s="66">
        <v>181.45500000000001</v>
      </c>
      <c r="M26" s="66">
        <f t="shared" si="0"/>
        <v>228.90599999999904</v>
      </c>
      <c r="N26" s="66">
        <v>8495.1610000000001</v>
      </c>
    </row>
    <row r="27" spans="1:14" x14ac:dyDescent="0.35">
      <c r="A27" s="15" t="s">
        <v>50</v>
      </c>
      <c r="B27" s="66">
        <v>861.61800000000005</v>
      </c>
      <c r="C27" s="66">
        <v>1912.403</v>
      </c>
      <c r="D27" s="66">
        <v>1147.4090000000001</v>
      </c>
      <c r="E27" s="66">
        <v>1291.6659999999999</v>
      </c>
      <c r="F27" s="66">
        <v>94.007999999999996</v>
      </c>
      <c r="G27" s="66">
        <v>1195.0360000000001</v>
      </c>
      <c r="H27" s="66">
        <v>408.26900000000001</v>
      </c>
      <c r="I27" s="66">
        <v>88.103999999999999</v>
      </c>
      <c r="J27" s="66">
        <v>197.12</v>
      </c>
      <c r="K27" s="66">
        <v>683.62199999999996</v>
      </c>
      <c r="L27" s="66">
        <v>190.386</v>
      </c>
      <c r="M27" s="66">
        <f t="shared" si="0"/>
        <v>222.42399999999907</v>
      </c>
      <c r="N27" s="66">
        <v>8292.0650000000005</v>
      </c>
    </row>
    <row r="28" spans="1:14" ht="15" thickBot="1" x14ac:dyDescent="0.4">
      <c r="A28" s="16" t="s">
        <v>51</v>
      </c>
      <c r="B28" s="67">
        <f>SUM(B25:B27)</f>
        <v>2398.482</v>
      </c>
      <c r="C28" s="67">
        <f t="shared" ref="C28:N28" si="6">SUM(C25:C27)</f>
        <v>5169.1109999999999</v>
      </c>
      <c r="D28" s="67">
        <f t="shared" si="6"/>
        <v>3608.259</v>
      </c>
      <c r="E28" s="67">
        <f t="shared" si="6"/>
        <v>4046.1000000000004</v>
      </c>
      <c r="F28" s="67">
        <f t="shared" si="6"/>
        <v>284.91199999999998</v>
      </c>
      <c r="G28" s="67">
        <f t="shared" si="6"/>
        <v>3926.3230000000003</v>
      </c>
      <c r="H28" s="67">
        <f t="shared" si="6"/>
        <v>1283.9639999999999</v>
      </c>
      <c r="I28" s="67">
        <f t="shared" si="6"/>
        <v>261.26099999999997</v>
      </c>
      <c r="J28" s="67">
        <f t="shared" si="6"/>
        <v>685.54899999999998</v>
      </c>
      <c r="K28" s="67">
        <f t="shared" si="6"/>
        <v>1976.5499999999997</v>
      </c>
      <c r="L28" s="67">
        <f t="shared" si="6"/>
        <v>559.71699999999998</v>
      </c>
      <c r="M28" s="67">
        <f t="shared" si="6"/>
        <v>722.96399999999812</v>
      </c>
      <c r="N28" s="67">
        <f t="shared" si="6"/>
        <v>24923.192000000003</v>
      </c>
    </row>
    <row r="29" spans="1:14" x14ac:dyDescent="0.35">
      <c r="A29" s="17" t="s">
        <v>52</v>
      </c>
      <c r="B29" s="68">
        <v>847.50900000000001</v>
      </c>
      <c r="C29" s="68">
        <v>449.00099999999998</v>
      </c>
      <c r="D29" s="68">
        <v>1244.029</v>
      </c>
      <c r="E29" s="68">
        <v>1474.73</v>
      </c>
      <c r="F29" s="68">
        <v>86.805000000000007</v>
      </c>
      <c r="G29" s="68">
        <v>1173.703</v>
      </c>
      <c r="H29" s="68">
        <v>405.08</v>
      </c>
      <c r="I29" s="68">
        <v>96.37</v>
      </c>
      <c r="J29" s="68">
        <v>210.333</v>
      </c>
      <c r="K29" s="68">
        <v>647.31600000000003</v>
      </c>
      <c r="L29" s="68">
        <v>179.71899999999999</v>
      </c>
      <c r="M29" s="68">
        <f t="shared" si="0"/>
        <v>279.70700000000033</v>
      </c>
      <c r="N29" s="68">
        <v>7094.3019999999997</v>
      </c>
    </row>
    <row r="30" spans="1:14" x14ac:dyDescent="0.35">
      <c r="A30" s="15" t="s">
        <v>53</v>
      </c>
      <c r="B30" s="66">
        <v>888.63699999999994</v>
      </c>
      <c r="C30" s="66">
        <v>1521.866</v>
      </c>
      <c r="D30" s="66">
        <v>1332.5319999999999</v>
      </c>
      <c r="E30" s="66">
        <v>1603.2070000000001</v>
      </c>
      <c r="F30" s="66">
        <v>98.216999999999999</v>
      </c>
      <c r="G30" s="66">
        <v>1190.278</v>
      </c>
      <c r="H30" s="66">
        <v>502.00799999999998</v>
      </c>
      <c r="I30" s="66">
        <v>87.18</v>
      </c>
      <c r="J30" s="66">
        <v>250.07599999999999</v>
      </c>
      <c r="K30" s="66">
        <v>761.26599999999996</v>
      </c>
      <c r="L30" s="66">
        <v>207.23699999999999</v>
      </c>
      <c r="M30" s="66">
        <f t="shared" si="0"/>
        <v>309.91000000000167</v>
      </c>
      <c r="N30" s="66">
        <v>8752.4140000000007</v>
      </c>
    </row>
    <row r="31" spans="1:14" x14ac:dyDescent="0.35">
      <c r="A31" s="15" t="s">
        <v>54</v>
      </c>
      <c r="B31" s="66">
        <v>888.62</v>
      </c>
      <c r="C31" s="66">
        <v>1560.8119999999999</v>
      </c>
      <c r="D31" s="66">
        <v>1226.19</v>
      </c>
      <c r="E31" s="66">
        <v>1382.194</v>
      </c>
      <c r="F31" s="66">
        <v>82.435000000000002</v>
      </c>
      <c r="G31" s="66">
        <v>1114.335</v>
      </c>
      <c r="H31" s="66">
        <v>395.584</v>
      </c>
      <c r="I31" s="66">
        <v>87.245999999999995</v>
      </c>
      <c r="J31" s="66">
        <v>244.26499999999999</v>
      </c>
      <c r="K31" s="66">
        <v>651.35799999999995</v>
      </c>
      <c r="L31" s="66">
        <v>179.59399999999999</v>
      </c>
      <c r="M31" s="66">
        <f t="shared" si="0"/>
        <v>281.12499999999909</v>
      </c>
      <c r="N31" s="66">
        <v>8093.7579999999998</v>
      </c>
    </row>
    <row r="32" spans="1:14" ht="15" thickBot="1" x14ac:dyDescent="0.4">
      <c r="A32" s="16" t="s">
        <v>55</v>
      </c>
      <c r="B32" s="67">
        <f>SUM(B29:B31)</f>
        <v>2624.7660000000001</v>
      </c>
      <c r="C32" s="67">
        <f t="shared" ref="C32:N32" si="7">SUM(C29:C31)</f>
        <v>3531.6790000000001</v>
      </c>
      <c r="D32" s="67">
        <f t="shared" si="7"/>
        <v>3802.7509999999997</v>
      </c>
      <c r="E32" s="67">
        <f t="shared" si="7"/>
        <v>4460.1309999999994</v>
      </c>
      <c r="F32" s="67">
        <f t="shared" si="7"/>
        <v>267.45699999999999</v>
      </c>
      <c r="G32" s="67">
        <f t="shared" si="7"/>
        <v>3478.3159999999998</v>
      </c>
      <c r="H32" s="67">
        <f t="shared" si="7"/>
        <v>1302.672</v>
      </c>
      <c r="I32" s="67">
        <f t="shared" si="7"/>
        <v>270.79599999999999</v>
      </c>
      <c r="J32" s="67">
        <f t="shared" si="7"/>
        <v>704.67399999999998</v>
      </c>
      <c r="K32" s="67">
        <f t="shared" si="7"/>
        <v>2059.9399999999996</v>
      </c>
      <c r="L32" s="67">
        <f t="shared" si="7"/>
        <v>566.54999999999995</v>
      </c>
      <c r="M32" s="67">
        <f t="shared" si="7"/>
        <v>870.7420000000011</v>
      </c>
      <c r="N32" s="67">
        <f t="shared" si="7"/>
        <v>23940.474000000002</v>
      </c>
    </row>
    <row r="33" spans="1:14" x14ac:dyDescent="0.35">
      <c r="A33" s="18" t="s">
        <v>56</v>
      </c>
      <c r="B33" s="66">
        <v>863.93399999999997</v>
      </c>
      <c r="C33" s="66">
        <v>1332.2529999999999</v>
      </c>
      <c r="D33" s="66">
        <v>1324.2439999999999</v>
      </c>
      <c r="E33" s="66">
        <v>1241.2750000000001</v>
      </c>
      <c r="F33" s="66">
        <v>147.33500000000001</v>
      </c>
      <c r="G33" s="66">
        <v>1373.623</v>
      </c>
      <c r="H33" s="66">
        <v>515.74699999999996</v>
      </c>
      <c r="I33" s="66">
        <v>91.549000000000007</v>
      </c>
      <c r="J33" s="66">
        <v>308.48700000000002</v>
      </c>
      <c r="K33" s="66">
        <v>710.26199999999994</v>
      </c>
      <c r="L33" s="66">
        <v>205.637</v>
      </c>
      <c r="M33" s="66">
        <f t="shared" si="0"/>
        <v>363.08600000000024</v>
      </c>
      <c r="N33" s="66">
        <v>8477.4320000000007</v>
      </c>
    </row>
    <row r="34" spans="1:14" x14ac:dyDescent="0.35">
      <c r="A34" s="19" t="s">
        <v>57</v>
      </c>
      <c r="B34" s="66">
        <v>904.27</v>
      </c>
      <c r="C34" s="66">
        <v>1923.0260000000001</v>
      </c>
      <c r="D34" s="66">
        <v>1479.866</v>
      </c>
      <c r="E34" s="66">
        <v>1503.886</v>
      </c>
      <c r="F34" s="66">
        <v>109.089</v>
      </c>
      <c r="G34" s="66">
        <v>1456.4059999999999</v>
      </c>
      <c r="H34" s="66">
        <v>472.279</v>
      </c>
      <c r="I34" s="66">
        <v>77.373999999999995</v>
      </c>
      <c r="J34" s="66">
        <v>256.036</v>
      </c>
      <c r="K34" s="66">
        <v>676.70399999999995</v>
      </c>
      <c r="L34" s="66">
        <v>202.245</v>
      </c>
      <c r="M34" s="66">
        <f t="shared" si="0"/>
        <v>312.80699999999888</v>
      </c>
      <c r="N34" s="66">
        <v>9373.9879999999994</v>
      </c>
    </row>
    <row r="35" spans="1:14" x14ac:dyDescent="0.35">
      <c r="A35" s="17" t="s">
        <v>58</v>
      </c>
      <c r="B35" s="66">
        <v>733.50800000000004</v>
      </c>
      <c r="C35" s="66">
        <v>1996.4010000000001</v>
      </c>
      <c r="D35" s="66">
        <v>1349.4639999999999</v>
      </c>
      <c r="E35" s="66">
        <v>1234.2370000000001</v>
      </c>
      <c r="F35" s="66">
        <v>89.546000000000006</v>
      </c>
      <c r="G35" s="66">
        <v>1008.236</v>
      </c>
      <c r="H35" s="66">
        <v>399.30700000000002</v>
      </c>
      <c r="I35" s="66">
        <v>90.974000000000004</v>
      </c>
      <c r="J35" s="66">
        <v>196.56399999999999</v>
      </c>
      <c r="K35" s="66">
        <v>620.25099999999998</v>
      </c>
      <c r="L35" s="66">
        <v>191.11600000000001</v>
      </c>
      <c r="M35" s="66">
        <f t="shared" si="0"/>
        <v>306.24199999999837</v>
      </c>
      <c r="N35" s="66">
        <v>8215.8459999999995</v>
      </c>
    </row>
    <row r="36" spans="1:14" ht="15" thickBot="1" x14ac:dyDescent="0.4">
      <c r="A36" s="16" t="s">
        <v>59</v>
      </c>
      <c r="B36" s="67">
        <f>SUM(B33:B35)</f>
        <v>2501.712</v>
      </c>
      <c r="C36" s="67">
        <f t="shared" ref="C36:N36" si="8">SUM(C33:C35)</f>
        <v>5251.68</v>
      </c>
      <c r="D36" s="67">
        <f t="shared" si="8"/>
        <v>4153.5739999999996</v>
      </c>
      <c r="E36" s="67">
        <f t="shared" si="8"/>
        <v>3979.3980000000001</v>
      </c>
      <c r="F36" s="67">
        <f t="shared" si="8"/>
        <v>345.96999999999997</v>
      </c>
      <c r="G36" s="67">
        <f t="shared" si="8"/>
        <v>3838.2649999999999</v>
      </c>
      <c r="H36" s="67">
        <f t="shared" si="8"/>
        <v>1387.3330000000001</v>
      </c>
      <c r="I36" s="67">
        <f t="shared" si="8"/>
        <v>259.89699999999999</v>
      </c>
      <c r="J36" s="67">
        <f t="shared" si="8"/>
        <v>761.08699999999999</v>
      </c>
      <c r="K36" s="67">
        <f t="shared" si="8"/>
        <v>2007.2169999999999</v>
      </c>
      <c r="L36" s="67">
        <f t="shared" si="8"/>
        <v>598.99800000000005</v>
      </c>
      <c r="M36" s="67">
        <f t="shared" si="8"/>
        <v>982.13499999999749</v>
      </c>
      <c r="N36" s="67">
        <f t="shared" si="8"/>
        <v>26067.265999999996</v>
      </c>
    </row>
    <row r="37" spans="1:14" ht="15" thickBot="1" x14ac:dyDescent="0.4">
      <c r="A37" s="16" t="s">
        <v>62</v>
      </c>
      <c r="B37" s="67">
        <f>B36+B32+B28+B24</f>
        <v>10065.082</v>
      </c>
      <c r="C37" s="67">
        <f t="shared" ref="C37:N37" si="9">C36+C32+C28+C24</f>
        <v>17764.304</v>
      </c>
      <c r="D37" s="67">
        <f t="shared" si="9"/>
        <v>14957.88</v>
      </c>
      <c r="E37" s="67">
        <f t="shared" si="9"/>
        <v>16806.178</v>
      </c>
      <c r="F37" s="67">
        <f t="shared" si="9"/>
        <v>1124.8509999999999</v>
      </c>
      <c r="G37" s="67">
        <f t="shared" si="9"/>
        <v>14383.731</v>
      </c>
      <c r="H37" s="67">
        <f t="shared" si="9"/>
        <v>5099.018</v>
      </c>
      <c r="I37" s="67">
        <f t="shared" si="9"/>
        <v>1041.2539999999999</v>
      </c>
      <c r="J37" s="67">
        <f t="shared" si="9"/>
        <v>2705.4719999999998</v>
      </c>
      <c r="K37" s="67">
        <f t="shared" si="9"/>
        <v>7911.8939999999984</v>
      </c>
      <c r="L37" s="67">
        <f t="shared" si="9"/>
        <v>2244.259</v>
      </c>
      <c r="M37" s="67">
        <f t="shared" si="9"/>
        <v>3231.351999999998</v>
      </c>
      <c r="N37" s="67">
        <f t="shared" si="9"/>
        <v>97335.274999999994</v>
      </c>
    </row>
    <row r="38" spans="1:14" x14ac:dyDescent="0.35">
      <c r="A38" s="18" t="s">
        <v>63</v>
      </c>
      <c r="B38" s="66">
        <v>646.61400000000003</v>
      </c>
      <c r="C38" s="66">
        <v>1020.526</v>
      </c>
      <c r="D38" s="66">
        <v>1113.2660000000001</v>
      </c>
      <c r="E38" s="66">
        <v>1292.749</v>
      </c>
      <c r="F38" s="66">
        <v>62.594000000000001</v>
      </c>
      <c r="G38" s="66">
        <v>1260.1859999999999</v>
      </c>
      <c r="H38" s="66">
        <v>326.81599999999997</v>
      </c>
      <c r="I38" s="66">
        <v>67.519000000000005</v>
      </c>
      <c r="J38" s="66">
        <v>167.26900000000001</v>
      </c>
      <c r="K38" s="66">
        <v>675.83600000000001</v>
      </c>
      <c r="L38" s="66">
        <v>157.74600000000001</v>
      </c>
      <c r="M38" s="66">
        <f t="shared" si="0"/>
        <v>235.50600000000031</v>
      </c>
      <c r="N38" s="66">
        <v>7026.6270000000004</v>
      </c>
    </row>
    <row r="39" spans="1:14" x14ac:dyDescent="0.35">
      <c r="A39" s="18" t="s">
        <v>45</v>
      </c>
      <c r="B39" s="66">
        <v>808.34799999999996</v>
      </c>
      <c r="C39" s="66">
        <v>535.06299999999999</v>
      </c>
      <c r="D39" s="66">
        <v>1265.374</v>
      </c>
      <c r="E39" s="66">
        <v>1163.2329999999999</v>
      </c>
      <c r="F39" s="66">
        <v>84.662000000000006</v>
      </c>
      <c r="G39" s="66">
        <v>1166.356</v>
      </c>
      <c r="H39" s="66">
        <v>414.34500000000003</v>
      </c>
      <c r="I39" s="66">
        <v>74.938000000000002</v>
      </c>
      <c r="J39" s="66">
        <v>205.93600000000001</v>
      </c>
      <c r="K39" s="66">
        <v>726.50300000000004</v>
      </c>
      <c r="L39" s="66">
        <v>181.72399999999999</v>
      </c>
      <c r="M39" s="66">
        <f t="shared" si="0"/>
        <v>270.99399999999969</v>
      </c>
      <c r="N39" s="66">
        <v>6897.4759999999997</v>
      </c>
    </row>
    <row r="40" spans="1:14" x14ac:dyDescent="0.35">
      <c r="A40" s="20" t="s">
        <v>46</v>
      </c>
      <c r="B40" s="66">
        <v>818.23</v>
      </c>
      <c r="C40" s="66">
        <v>1027.106</v>
      </c>
      <c r="D40" s="66">
        <v>1232.809</v>
      </c>
      <c r="E40" s="66">
        <v>1355.923</v>
      </c>
      <c r="F40" s="66">
        <v>88.965000000000003</v>
      </c>
      <c r="G40" s="66">
        <v>1188.645</v>
      </c>
      <c r="H40" s="66">
        <v>443.90600000000001</v>
      </c>
      <c r="I40" s="66">
        <v>88.67</v>
      </c>
      <c r="J40" s="66">
        <v>235.00299999999999</v>
      </c>
      <c r="K40" s="66">
        <v>722.84699999999998</v>
      </c>
      <c r="L40" s="66">
        <v>179.2</v>
      </c>
      <c r="M40" s="66">
        <f t="shared" si="0"/>
        <v>243.51400000000103</v>
      </c>
      <c r="N40" s="66">
        <v>7624.8180000000002</v>
      </c>
    </row>
    <row r="41" spans="1:14" ht="15" thickBot="1" x14ac:dyDescent="0.4">
      <c r="A41" s="21" t="s">
        <v>47</v>
      </c>
      <c r="B41" s="67">
        <f>SUM(B38:B40)</f>
        <v>2273.192</v>
      </c>
      <c r="C41" s="67">
        <v>2582.6949999999997</v>
      </c>
      <c r="D41" s="67">
        <v>3611.4490000000005</v>
      </c>
      <c r="E41" s="67">
        <v>3811.9049999999997</v>
      </c>
      <c r="F41" s="67">
        <v>236.221</v>
      </c>
      <c r="G41" s="67">
        <v>3615.1869999999999</v>
      </c>
      <c r="H41" s="67">
        <v>1185.067</v>
      </c>
      <c r="I41" s="67">
        <v>231.12700000000001</v>
      </c>
      <c r="J41" s="67">
        <v>608.20800000000008</v>
      </c>
      <c r="K41" s="67">
        <v>2125.1859999999997</v>
      </c>
      <c r="L41" s="67">
        <v>518.67000000000007</v>
      </c>
      <c r="M41" s="67">
        <f t="shared" si="0"/>
        <v>750.01400000000649</v>
      </c>
      <c r="N41" s="67">
        <v>21548.920999999998</v>
      </c>
    </row>
    <row r="42" spans="1:14" x14ac:dyDescent="0.35">
      <c r="A42" s="20" t="s">
        <v>48</v>
      </c>
      <c r="B42" s="66">
        <v>660.04700000000003</v>
      </c>
      <c r="C42" s="66">
        <v>358.98</v>
      </c>
      <c r="D42" s="66">
        <v>1069.655</v>
      </c>
      <c r="E42" s="66">
        <v>1806.45</v>
      </c>
      <c r="F42" s="66">
        <v>87.028000000000006</v>
      </c>
      <c r="G42" s="66">
        <v>934.77300000000002</v>
      </c>
      <c r="H42" s="66">
        <v>387.04599999999999</v>
      </c>
      <c r="I42" s="66">
        <v>95.978999999999999</v>
      </c>
      <c r="J42" s="66">
        <v>224.84299999999999</v>
      </c>
      <c r="K42" s="66">
        <v>645.952</v>
      </c>
      <c r="L42" s="66">
        <v>190.22499999999999</v>
      </c>
      <c r="M42" s="66">
        <f t="shared" si="0"/>
        <v>218.53799999999956</v>
      </c>
      <c r="N42" s="66">
        <v>6679.5159999999996</v>
      </c>
    </row>
    <row r="43" spans="1:14" ht="15" thickBot="1" x14ac:dyDescent="0.4">
      <c r="A43" s="16" t="s">
        <v>64</v>
      </c>
      <c r="B43" s="67">
        <f>B42-B40</f>
        <v>-158.18299999999999</v>
      </c>
      <c r="C43" s="67">
        <f t="shared" ref="C43:N43" si="10">C42-C40</f>
        <v>-668.12599999999998</v>
      </c>
      <c r="D43" s="67">
        <f t="shared" si="10"/>
        <v>-163.154</v>
      </c>
      <c r="E43" s="67">
        <f t="shared" si="10"/>
        <v>450.52700000000004</v>
      </c>
      <c r="F43" s="67">
        <f t="shared" si="10"/>
        <v>-1.9369999999999976</v>
      </c>
      <c r="G43" s="67">
        <f t="shared" si="10"/>
        <v>-253.87199999999996</v>
      </c>
      <c r="H43" s="67">
        <f t="shared" si="10"/>
        <v>-56.860000000000014</v>
      </c>
      <c r="I43" s="67">
        <f t="shared" si="10"/>
        <v>7.3089999999999975</v>
      </c>
      <c r="J43" s="67">
        <f t="shared" si="10"/>
        <v>-10.159999999999997</v>
      </c>
      <c r="K43" s="67">
        <f t="shared" si="10"/>
        <v>-76.894999999999982</v>
      </c>
      <c r="L43" s="67">
        <f t="shared" si="10"/>
        <v>11.025000000000006</v>
      </c>
      <c r="M43" s="67">
        <f t="shared" si="10"/>
        <v>-24.976000000001477</v>
      </c>
      <c r="N43" s="67">
        <f t="shared" si="10"/>
        <v>-945.30200000000059</v>
      </c>
    </row>
    <row r="44" spans="1:14" ht="15" thickBot="1" x14ac:dyDescent="0.4">
      <c r="A44" s="16" t="s">
        <v>65</v>
      </c>
      <c r="B44" s="67">
        <f>B43/B40*100</f>
        <v>-19.332339317795729</v>
      </c>
      <c r="C44" s="67">
        <f t="shared" ref="C44:N44" si="11">C43/C40*100</f>
        <v>-65.049371729889614</v>
      </c>
      <c r="D44" s="67">
        <f t="shared" si="11"/>
        <v>-13.234329080984969</v>
      </c>
      <c r="E44" s="67">
        <f t="shared" si="11"/>
        <v>33.226591775491684</v>
      </c>
      <c r="F44" s="67">
        <f t="shared" si="11"/>
        <v>-2.1772607205080621</v>
      </c>
      <c r="G44" s="67">
        <f t="shared" si="11"/>
        <v>-21.358101031005891</v>
      </c>
      <c r="H44" s="67">
        <f t="shared" si="11"/>
        <v>-12.809018125458996</v>
      </c>
      <c r="I44" s="67">
        <f t="shared" si="11"/>
        <v>8.2429231983759976</v>
      </c>
      <c r="J44" s="67">
        <f t="shared" si="11"/>
        <v>-4.3233490636289735</v>
      </c>
      <c r="K44" s="67">
        <f t="shared" si="11"/>
        <v>-10.63779748688173</v>
      </c>
      <c r="L44" s="67">
        <f t="shared" si="11"/>
        <v>6.1523437500000036</v>
      </c>
      <c r="M44" s="67">
        <f t="shared" si="11"/>
        <v>-10.256494493130322</v>
      </c>
      <c r="N44" s="67">
        <f t="shared" si="11"/>
        <v>-12.39769919754151</v>
      </c>
    </row>
    <row r="45" spans="1:14" ht="15" thickBot="1" x14ac:dyDescent="0.4">
      <c r="A45" s="16" t="s">
        <v>75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4" ht="15" thickBot="1" x14ac:dyDescent="0.4">
      <c r="A46" s="22">
        <v>2024</v>
      </c>
      <c r="B46" s="67">
        <f>B37/$N37*100</f>
        <v>10.340631389801899</v>
      </c>
      <c r="C46" s="67">
        <f t="shared" ref="C46:N46" si="12">C37/$N37*100</f>
        <v>18.250633185142799</v>
      </c>
      <c r="D46" s="67">
        <f t="shared" si="12"/>
        <v>15.367378373359506</v>
      </c>
      <c r="E46" s="67">
        <f t="shared" si="12"/>
        <v>17.2662767943071</v>
      </c>
      <c r="F46" s="67">
        <f t="shared" si="12"/>
        <v>1.1556457820661625</v>
      </c>
      <c r="G46" s="67">
        <f t="shared" si="12"/>
        <v>14.77751103081591</v>
      </c>
      <c r="H46" s="67">
        <f t="shared" si="12"/>
        <v>5.2386126201420815</v>
      </c>
      <c r="I46" s="67">
        <f t="shared" si="12"/>
        <v>1.0697601665994161</v>
      </c>
      <c r="J46" s="67">
        <f t="shared" si="12"/>
        <v>2.7795390725510356</v>
      </c>
      <c r="K46" s="67">
        <f t="shared" si="12"/>
        <v>8.1284960668164743</v>
      </c>
      <c r="L46" s="67">
        <f t="shared" si="12"/>
        <v>2.3056995523976278</v>
      </c>
      <c r="M46" s="67">
        <f t="shared" si="12"/>
        <v>3.3198159659999913</v>
      </c>
      <c r="N46" s="67">
        <f t="shared" si="12"/>
        <v>100</v>
      </c>
    </row>
    <row r="47" spans="1:14" ht="15" thickBot="1" x14ac:dyDescent="0.4">
      <c r="A47" s="23" t="s">
        <v>46</v>
      </c>
      <c r="B47" s="67">
        <f>B40/$N40*100</f>
        <v>10.731141385932098</v>
      </c>
      <c r="C47" s="67">
        <f t="shared" ref="C47:N47" si="13">C40/$N40*100</f>
        <v>13.470564149859051</v>
      </c>
      <c r="D47" s="67">
        <f t="shared" si="13"/>
        <v>16.168372805750902</v>
      </c>
      <c r="E47" s="67">
        <f t="shared" si="13"/>
        <v>17.783021181620335</v>
      </c>
      <c r="F47" s="67">
        <f t="shared" si="13"/>
        <v>1.1667819481068269</v>
      </c>
      <c r="G47" s="67">
        <f t="shared" si="13"/>
        <v>15.589158980581569</v>
      </c>
      <c r="H47" s="67">
        <f t="shared" si="13"/>
        <v>5.8218569938325082</v>
      </c>
      <c r="I47" s="67">
        <f t="shared" si="13"/>
        <v>1.1629130033005377</v>
      </c>
      <c r="J47" s="67">
        <f t="shared" si="13"/>
        <v>3.0820801230927737</v>
      </c>
      <c r="K47" s="67">
        <f t="shared" si="13"/>
        <v>9.480186936920985</v>
      </c>
      <c r="L47" s="67">
        <f t="shared" si="13"/>
        <v>2.350220031481407</v>
      </c>
      <c r="M47" s="67">
        <f t="shared" si="13"/>
        <v>3.1937024595210146</v>
      </c>
      <c r="N47" s="67">
        <f t="shared" si="13"/>
        <v>100</v>
      </c>
    </row>
    <row r="48" spans="1:14" ht="15" thickBot="1" x14ac:dyDescent="0.4">
      <c r="A48" s="24" t="s">
        <v>48</v>
      </c>
      <c r="B48" s="69">
        <f>B42/$N42*100</f>
        <v>9.8816590902694159</v>
      </c>
      <c r="C48" s="69">
        <f t="shared" ref="C48:N48" si="14">C42/$N42*100</f>
        <v>5.3743414942040717</v>
      </c>
      <c r="D48" s="69">
        <f t="shared" si="14"/>
        <v>16.013959694085621</v>
      </c>
      <c r="E48" s="69">
        <f t="shared" si="14"/>
        <v>27.044624191333629</v>
      </c>
      <c r="F48" s="69">
        <f t="shared" si="14"/>
        <v>1.3029087736297063</v>
      </c>
      <c r="G48" s="69">
        <f t="shared" si="14"/>
        <v>13.994621766008198</v>
      </c>
      <c r="H48" s="69">
        <f t="shared" si="14"/>
        <v>5.7945216389930057</v>
      </c>
      <c r="I48" s="69">
        <f t="shared" si="14"/>
        <v>1.4369154890863349</v>
      </c>
      <c r="J48" s="69">
        <f t="shared" si="14"/>
        <v>3.3661570688654692</v>
      </c>
      <c r="K48" s="69">
        <f t="shared" si="14"/>
        <v>9.6706408069087644</v>
      </c>
      <c r="L48" s="69">
        <f t="shared" si="14"/>
        <v>2.8478859845533719</v>
      </c>
      <c r="M48" s="69">
        <f t="shared" si="14"/>
        <v>3.2717640020624184</v>
      </c>
      <c r="N48" s="69">
        <f t="shared" si="14"/>
        <v>100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55" workbookViewId="0">
      <selection activeCell="A50" sqref="A50:XFD51"/>
    </sheetView>
  </sheetViews>
  <sheetFormatPr defaultColWidth="11.1796875" defaultRowHeight="15.5" x14ac:dyDescent="0.35"/>
  <cols>
    <col min="1" max="7" width="11.1796875" style="28"/>
    <col min="8" max="8" width="13.26953125" style="28" customWidth="1"/>
    <col min="9" max="12" width="11.1796875" style="28"/>
    <col min="13" max="13" width="13.81640625" style="28" customWidth="1"/>
    <col min="14" max="16384" width="11.1796875" style="28"/>
  </cols>
  <sheetData>
    <row r="1" spans="1:15" x14ac:dyDescent="0.35">
      <c r="A1" s="6" t="s">
        <v>324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5" ht="60.75" customHeight="1" thickBot="1" x14ac:dyDescent="0.4">
      <c r="A3" s="29" t="s">
        <v>36</v>
      </c>
      <c r="B3" s="30" t="s">
        <v>126</v>
      </c>
      <c r="C3" s="30" t="s">
        <v>125</v>
      </c>
      <c r="D3" s="30" t="s">
        <v>5</v>
      </c>
      <c r="E3" s="30" t="s">
        <v>29</v>
      </c>
      <c r="F3" s="30" t="s">
        <v>6</v>
      </c>
      <c r="G3" s="30" t="s">
        <v>7</v>
      </c>
      <c r="H3" s="30" t="s">
        <v>68</v>
      </c>
      <c r="I3" s="30" t="s">
        <v>8</v>
      </c>
      <c r="J3" s="30" t="s">
        <v>127</v>
      </c>
      <c r="K3" s="30" t="s">
        <v>128</v>
      </c>
      <c r="L3" s="30" t="s">
        <v>129</v>
      </c>
      <c r="M3" s="30" t="s">
        <v>72</v>
      </c>
      <c r="N3" s="30" t="s">
        <v>73</v>
      </c>
      <c r="O3" s="30" t="s">
        <v>130</v>
      </c>
    </row>
    <row r="4" spans="1:15" ht="16" x14ac:dyDescent="0.35">
      <c r="A4" s="31" t="s">
        <v>44</v>
      </c>
      <c r="B4" s="74">
        <v>68.578999999999994</v>
      </c>
      <c r="C4" s="74">
        <v>524.96400000000006</v>
      </c>
      <c r="D4" s="74">
        <v>5739.6760000000004</v>
      </c>
      <c r="E4" s="74">
        <v>16.457999999999998</v>
      </c>
      <c r="F4" s="74">
        <v>12.034000000000001</v>
      </c>
      <c r="G4" s="74">
        <v>116.056</v>
      </c>
      <c r="H4" s="74">
        <v>204.578</v>
      </c>
      <c r="I4" s="74">
        <v>3.2090000000000001</v>
      </c>
      <c r="J4" s="74">
        <v>34.792999999999999</v>
      </c>
      <c r="K4" s="74">
        <v>106.581</v>
      </c>
      <c r="L4" s="74">
        <v>22.785</v>
      </c>
      <c r="M4" s="74">
        <v>24.379000000000001</v>
      </c>
      <c r="N4" s="74">
        <f>O4-SUM(B4:M4)</f>
        <v>95.391000000001441</v>
      </c>
      <c r="O4" s="74">
        <v>6969.4830000000002</v>
      </c>
    </row>
    <row r="5" spans="1:15" ht="16" x14ac:dyDescent="0.35">
      <c r="A5" s="31" t="s">
        <v>45</v>
      </c>
      <c r="B5" s="74">
        <v>52.497</v>
      </c>
      <c r="C5" s="74">
        <v>454.04599999999999</v>
      </c>
      <c r="D5" s="74">
        <v>4857.5330000000004</v>
      </c>
      <c r="E5" s="74">
        <v>23.148</v>
      </c>
      <c r="F5" s="74">
        <v>25.234999999999999</v>
      </c>
      <c r="G5" s="74">
        <v>116.68</v>
      </c>
      <c r="H5" s="74">
        <v>297.47000000000003</v>
      </c>
      <c r="I5" s="74">
        <v>7.3280000000000003</v>
      </c>
      <c r="J5" s="74">
        <v>28.49</v>
      </c>
      <c r="K5" s="74">
        <v>65.680999999999997</v>
      </c>
      <c r="L5" s="74">
        <v>19.510999999999999</v>
      </c>
      <c r="M5" s="74">
        <v>63.796999999999997</v>
      </c>
      <c r="N5" s="74">
        <f t="shared" ref="N5:N42" si="0">O5-SUM(B5:M5)</f>
        <v>92</v>
      </c>
      <c r="O5" s="74">
        <v>6103.4160000000002</v>
      </c>
    </row>
    <row r="6" spans="1:15" ht="16" x14ac:dyDescent="0.35">
      <c r="A6" s="31" t="s">
        <v>46</v>
      </c>
      <c r="B6" s="74">
        <v>46.701999999999998</v>
      </c>
      <c r="C6" s="74">
        <v>466.97500000000002</v>
      </c>
      <c r="D6" s="74">
        <v>7253.86</v>
      </c>
      <c r="E6" s="74">
        <v>33.51</v>
      </c>
      <c r="F6" s="74">
        <v>18.646000000000001</v>
      </c>
      <c r="G6" s="74">
        <v>76.578999999999994</v>
      </c>
      <c r="H6" s="74">
        <v>250.303</v>
      </c>
      <c r="I6" s="74">
        <v>12.831</v>
      </c>
      <c r="J6" s="74">
        <v>35.366</v>
      </c>
      <c r="K6" s="74">
        <v>86.369</v>
      </c>
      <c r="L6" s="74">
        <v>22.087</v>
      </c>
      <c r="M6" s="74">
        <v>37.771999999999998</v>
      </c>
      <c r="N6" s="74">
        <f t="shared" si="0"/>
        <v>88.121999999999389</v>
      </c>
      <c r="O6" s="74">
        <v>8429.1219999999994</v>
      </c>
    </row>
    <row r="7" spans="1:15" ht="16" thickBot="1" x14ac:dyDescent="0.4">
      <c r="A7" s="32" t="s">
        <v>47</v>
      </c>
      <c r="B7" s="75">
        <f t="shared" ref="B7:M7" si="1">B4+B5+B6</f>
        <v>167.77799999999999</v>
      </c>
      <c r="C7" s="75">
        <f t="shared" si="1"/>
        <v>1445.9850000000001</v>
      </c>
      <c r="D7" s="75">
        <f t="shared" si="1"/>
        <v>17851.069</v>
      </c>
      <c r="E7" s="75">
        <f t="shared" si="1"/>
        <v>73.115999999999985</v>
      </c>
      <c r="F7" s="75">
        <f t="shared" si="1"/>
        <v>55.914999999999999</v>
      </c>
      <c r="G7" s="75">
        <f t="shared" si="1"/>
        <v>309.315</v>
      </c>
      <c r="H7" s="75">
        <f t="shared" si="1"/>
        <v>752.351</v>
      </c>
      <c r="I7" s="75">
        <f t="shared" si="1"/>
        <v>23.368000000000002</v>
      </c>
      <c r="J7" s="75">
        <f t="shared" si="1"/>
        <v>98.649000000000001</v>
      </c>
      <c r="K7" s="75">
        <f t="shared" si="1"/>
        <v>258.63099999999997</v>
      </c>
      <c r="L7" s="75">
        <f t="shared" si="1"/>
        <v>64.382999999999996</v>
      </c>
      <c r="M7" s="75">
        <f t="shared" si="1"/>
        <v>125.94800000000001</v>
      </c>
      <c r="N7" s="75">
        <f t="shared" si="0"/>
        <v>275.51300000000265</v>
      </c>
      <c r="O7" s="75">
        <f>O4+O5+O6</f>
        <v>21502.021000000001</v>
      </c>
    </row>
    <row r="8" spans="1:15" ht="16" x14ac:dyDescent="0.35">
      <c r="A8" s="31" t="s">
        <v>48</v>
      </c>
      <c r="B8" s="74">
        <v>39.500999999999998</v>
      </c>
      <c r="C8" s="74">
        <v>388.15800000000002</v>
      </c>
      <c r="D8" s="74">
        <v>5620.3289999999997</v>
      </c>
      <c r="E8" s="74">
        <v>39.978000000000002</v>
      </c>
      <c r="F8" s="74">
        <v>16.741</v>
      </c>
      <c r="G8" s="74">
        <v>64.566999999999993</v>
      </c>
      <c r="H8" s="74">
        <v>179.678</v>
      </c>
      <c r="I8" s="74">
        <v>19.914999999999999</v>
      </c>
      <c r="J8" s="74">
        <v>25.19</v>
      </c>
      <c r="K8" s="74">
        <v>87.873999999999995</v>
      </c>
      <c r="L8" s="74">
        <v>27.414999999999999</v>
      </c>
      <c r="M8" s="74">
        <v>39.938000000000002</v>
      </c>
      <c r="N8" s="74">
        <f t="shared" si="0"/>
        <v>87.057000000001608</v>
      </c>
      <c r="O8" s="74">
        <v>6636.3410000000003</v>
      </c>
    </row>
    <row r="9" spans="1:15" ht="16" x14ac:dyDescent="0.35">
      <c r="A9" s="31" t="s">
        <v>49</v>
      </c>
      <c r="B9" s="74">
        <v>54.366</v>
      </c>
      <c r="C9" s="74">
        <v>544.58900000000006</v>
      </c>
      <c r="D9" s="74">
        <v>7535.2020000000002</v>
      </c>
      <c r="E9" s="74">
        <v>27.753</v>
      </c>
      <c r="F9" s="74">
        <v>26.097999999999999</v>
      </c>
      <c r="G9" s="74">
        <v>69.710999999999999</v>
      </c>
      <c r="H9" s="74">
        <v>269.06900000000002</v>
      </c>
      <c r="I9" s="74">
        <v>23.885999999999999</v>
      </c>
      <c r="J9" s="74">
        <v>32.936</v>
      </c>
      <c r="K9" s="74">
        <v>57.521999999999998</v>
      </c>
      <c r="L9" s="74">
        <v>45.287999999999997</v>
      </c>
      <c r="M9" s="74">
        <v>63.716000000000001</v>
      </c>
      <c r="N9" s="74">
        <f t="shared" si="0"/>
        <v>176.84299999999894</v>
      </c>
      <c r="O9" s="74">
        <v>8926.9789999999994</v>
      </c>
    </row>
    <row r="10" spans="1:15" ht="16" x14ac:dyDescent="0.35">
      <c r="A10" s="31" t="s">
        <v>50</v>
      </c>
      <c r="B10" s="74">
        <v>42.048000000000002</v>
      </c>
      <c r="C10" s="74">
        <v>424.43</v>
      </c>
      <c r="D10" s="74">
        <v>6378.9459999999999</v>
      </c>
      <c r="E10" s="74">
        <v>21.05</v>
      </c>
      <c r="F10" s="74">
        <v>28.68</v>
      </c>
      <c r="G10" s="74">
        <v>69.418999999999997</v>
      </c>
      <c r="H10" s="74">
        <v>265.14800000000002</v>
      </c>
      <c r="I10" s="74">
        <v>36.462000000000003</v>
      </c>
      <c r="J10" s="74">
        <v>33.429000000000002</v>
      </c>
      <c r="K10" s="74">
        <v>68.191999999999993</v>
      </c>
      <c r="L10" s="74">
        <v>31.779</v>
      </c>
      <c r="M10" s="74">
        <v>58.874000000000002</v>
      </c>
      <c r="N10" s="74">
        <f t="shared" si="0"/>
        <v>149.5079999999989</v>
      </c>
      <c r="O10" s="74">
        <v>7607.9650000000001</v>
      </c>
    </row>
    <row r="11" spans="1:15" ht="16" thickBot="1" x14ac:dyDescent="0.4">
      <c r="A11" s="32" t="s">
        <v>51</v>
      </c>
      <c r="B11" s="75">
        <f t="shared" ref="B11:M11" si="2">B8+B9+B10</f>
        <v>135.91499999999999</v>
      </c>
      <c r="C11" s="75">
        <f t="shared" si="2"/>
        <v>1357.1770000000001</v>
      </c>
      <c r="D11" s="75">
        <f t="shared" si="2"/>
        <v>19534.476999999999</v>
      </c>
      <c r="E11" s="75">
        <f t="shared" si="2"/>
        <v>88.780999999999992</v>
      </c>
      <c r="F11" s="75">
        <f t="shared" si="2"/>
        <v>71.519000000000005</v>
      </c>
      <c r="G11" s="75">
        <f t="shared" si="2"/>
        <v>203.697</v>
      </c>
      <c r="H11" s="75">
        <f t="shared" si="2"/>
        <v>713.89499999999998</v>
      </c>
      <c r="I11" s="75">
        <f t="shared" si="2"/>
        <v>80.263000000000005</v>
      </c>
      <c r="J11" s="75">
        <f t="shared" si="2"/>
        <v>91.555000000000007</v>
      </c>
      <c r="K11" s="75">
        <f t="shared" si="2"/>
        <v>213.58799999999997</v>
      </c>
      <c r="L11" s="75">
        <f t="shared" si="2"/>
        <v>104.482</v>
      </c>
      <c r="M11" s="75">
        <f t="shared" si="2"/>
        <v>162.52799999999999</v>
      </c>
      <c r="N11" s="75">
        <f t="shared" si="0"/>
        <v>413.40800000000309</v>
      </c>
      <c r="O11" s="75">
        <f>O8+O9+O10</f>
        <v>23171.285</v>
      </c>
    </row>
    <row r="12" spans="1:15" ht="16" x14ac:dyDescent="0.35">
      <c r="A12" s="31" t="s">
        <v>52</v>
      </c>
      <c r="B12" s="74">
        <v>34.08</v>
      </c>
      <c r="C12" s="74">
        <v>635.98099999999999</v>
      </c>
      <c r="D12" s="74">
        <v>6818.8149999999996</v>
      </c>
      <c r="E12" s="74">
        <v>17.39</v>
      </c>
      <c r="F12" s="74">
        <v>23.53</v>
      </c>
      <c r="G12" s="74">
        <v>26.018000000000001</v>
      </c>
      <c r="H12" s="74">
        <v>285.69799999999998</v>
      </c>
      <c r="I12" s="74">
        <v>38.085999999999999</v>
      </c>
      <c r="J12" s="74">
        <v>27.146000000000001</v>
      </c>
      <c r="K12" s="74">
        <v>117.42100000000001</v>
      </c>
      <c r="L12" s="74">
        <v>30.896000000000001</v>
      </c>
      <c r="M12" s="74">
        <v>32.930999999999997</v>
      </c>
      <c r="N12" s="74">
        <f t="shared" si="0"/>
        <v>123.40500000000156</v>
      </c>
      <c r="O12" s="74">
        <v>8211.3970000000008</v>
      </c>
    </row>
    <row r="13" spans="1:15" ht="16" x14ac:dyDescent="0.35">
      <c r="A13" s="31" t="s">
        <v>53</v>
      </c>
      <c r="B13" s="74">
        <v>29.966000000000001</v>
      </c>
      <c r="C13" s="74">
        <v>652.99599999999998</v>
      </c>
      <c r="D13" s="74">
        <v>6361.5029999999997</v>
      </c>
      <c r="E13" s="74">
        <v>23.018999999999998</v>
      </c>
      <c r="F13" s="74">
        <v>27.422999999999998</v>
      </c>
      <c r="G13" s="74">
        <v>29.649000000000001</v>
      </c>
      <c r="H13" s="74">
        <v>344.16800000000001</v>
      </c>
      <c r="I13" s="74">
        <v>45</v>
      </c>
      <c r="J13" s="74">
        <v>31.484000000000002</v>
      </c>
      <c r="K13" s="74">
        <v>102.60299999999999</v>
      </c>
      <c r="L13" s="74">
        <v>30.076000000000001</v>
      </c>
      <c r="M13" s="74">
        <v>35.186</v>
      </c>
      <c r="N13" s="74">
        <f t="shared" si="0"/>
        <v>123.33399999999983</v>
      </c>
      <c r="O13" s="74">
        <v>7836.4070000000002</v>
      </c>
    </row>
    <row r="14" spans="1:15" ht="16" x14ac:dyDescent="0.35">
      <c r="A14" s="31" t="s">
        <v>54</v>
      </c>
      <c r="B14" s="74">
        <v>28.155999999999999</v>
      </c>
      <c r="C14" s="74">
        <v>733.17499999999995</v>
      </c>
      <c r="D14" s="74">
        <v>3623.6</v>
      </c>
      <c r="E14" s="74">
        <v>18.963999999999999</v>
      </c>
      <c r="F14" s="74">
        <v>27.942</v>
      </c>
      <c r="G14" s="74">
        <v>28.577000000000002</v>
      </c>
      <c r="H14" s="74">
        <v>269.19299999999998</v>
      </c>
      <c r="I14" s="74">
        <v>38.854999999999997</v>
      </c>
      <c r="J14" s="74">
        <v>45.768000000000001</v>
      </c>
      <c r="K14" s="74">
        <v>106.58799999999999</v>
      </c>
      <c r="L14" s="74">
        <v>31.37</v>
      </c>
      <c r="M14" s="74">
        <v>25.827000000000002</v>
      </c>
      <c r="N14" s="74">
        <f t="shared" si="0"/>
        <v>143.67500000000018</v>
      </c>
      <c r="O14" s="74">
        <v>5121.6899999999996</v>
      </c>
    </row>
    <row r="15" spans="1:15" ht="16" thickBot="1" x14ac:dyDescent="0.4">
      <c r="A15" s="32" t="s">
        <v>55</v>
      </c>
      <c r="B15" s="75">
        <f t="shared" ref="B15:M15" si="3">SUM(B12:B14)</f>
        <v>92.201999999999998</v>
      </c>
      <c r="C15" s="75">
        <f t="shared" si="3"/>
        <v>2022.1519999999998</v>
      </c>
      <c r="D15" s="75">
        <f t="shared" si="3"/>
        <v>16803.917999999998</v>
      </c>
      <c r="E15" s="75">
        <f t="shared" si="3"/>
        <v>59.372999999999998</v>
      </c>
      <c r="F15" s="75">
        <f t="shared" si="3"/>
        <v>78.89500000000001</v>
      </c>
      <c r="G15" s="75">
        <f t="shared" si="3"/>
        <v>84.244</v>
      </c>
      <c r="H15" s="75">
        <f t="shared" si="3"/>
        <v>899.05899999999997</v>
      </c>
      <c r="I15" s="75">
        <f t="shared" si="3"/>
        <v>121.941</v>
      </c>
      <c r="J15" s="75">
        <f t="shared" si="3"/>
        <v>104.398</v>
      </c>
      <c r="K15" s="75">
        <f t="shared" si="3"/>
        <v>326.61199999999997</v>
      </c>
      <c r="L15" s="75">
        <f t="shared" si="3"/>
        <v>92.341999999999999</v>
      </c>
      <c r="M15" s="75">
        <f t="shared" si="3"/>
        <v>93.943999999999988</v>
      </c>
      <c r="N15" s="75">
        <f t="shared" si="0"/>
        <v>390.41400000000067</v>
      </c>
      <c r="O15" s="75">
        <f>SUM(O12:O14)</f>
        <v>21169.493999999999</v>
      </c>
    </row>
    <row r="16" spans="1:15" ht="16" x14ac:dyDescent="0.35">
      <c r="A16" s="31" t="s">
        <v>56</v>
      </c>
      <c r="B16" s="74">
        <v>23.411999999999999</v>
      </c>
      <c r="C16" s="74">
        <v>703.79200000000003</v>
      </c>
      <c r="D16" s="74">
        <v>2430.442</v>
      </c>
      <c r="E16" s="74">
        <v>21.404</v>
      </c>
      <c r="F16" s="74">
        <v>43.920999999999999</v>
      </c>
      <c r="G16" s="74">
        <v>16.271000000000001</v>
      </c>
      <c r="H16" s="74">
        <v>280.88</v>
      </c>
      <c r="I16" s="74">
        <v>40.448999999999998</v>
      </c>
      <c r="J16" s="74">
        <v>37.216000000000001</v>
      </c>
      <c r="K16" s="74">
        <v>100.152</v>
      </c>
      <c r="L16" s="74">
        <v>37.067</v>
      </c>
      <c r="M16" s="74">
        <v>91.575000000000003</v>
      </c>
      <c r="N16" s="74">
        <f t="shared" si="0"/>
        <v>131.23399999999992</v>
      </c>
      <c r="O16" s="74">
        <v>3957.8150000000001</v>
      </c>
    </row>
    <row r="17" spans="1:15" ht="16" x14ac:dyDescent="0.35">
      <c r="A17" s="31" t="s">
        <v>57</v>
      </c>
      <c r="B17" s="74">
        <v>26.891999999999999</v>
      </c>
      <c r="C17" s="74">
        <v>782.85199999999998</v>
      </c>
      <c r="D17" s="74">
        <v>1528.22</v>
      </c>
      <c r="E17" s="74">
        <v>29.954000000000001</v>
      </c>
      <c r="F17" s="74">
        <v>30.777999999999999</v>
      </c>
      <c r="G17" s="74">
        <v>14.943</v>
      </c>
      <c r="H17" s="74">
        <v>312.053</v>
      </c>
      <c r="I17" s="74">
        <v>28.042999999999999</v>
      </c>
      <c r="J17" s="74">
        <v>114.10899999999999</v>
      </c>
      <c r="K17" s="74">
        <v>93.81</v>
      </c>
      <c r="L17" s="74">
        <v>40.241999999999997</v>
      </c>
      <c r="M17" s="74">
        <v>30.093</v>
      </c>
      <c r="N17" s="74">
        <f t="shared" si="0"/>
        <v>211.43199999999979</v>
      </c>
      <c r="O17" s="74">
        <v>3243.4209999999998</v>
      </c>
    </row>
    <row r="18" spans="1:15" ht="16" x14ac:dyDescent="0.35">
      <c r="A18" s="31" t="s">
        <v>58</v>
      </c>
      <c r="B18" s="74">
        <v>20.469000000000001</v>
      </c>
      <c r="C18" s="74">
        <v>646.82799999999997</v>
      </c>
      <c r="D18" s="74">
        <v>3754.998</v>
      </c>
      <c r="E18" s="74">
        <v>13.673</v>
      </c>
      <c r="F18" s="74">
        <v>25.193000000000001</v>
      </c>
      <c r="G18" s="74">
        <v>19.094999999999999</v>
      </c>
      <c r="H18" s="74">
        <v>112.069</v>
      </c>
      <c r="I18" s="74">
        <v>17.844000000000001</v>
      </c>
      <c r="J18" s="74">
        <v>22.15</v>
      </c>
      <c r="K18" s="74">
        <v>214.26599999999999</v>
      </c>
      <c r="L18" s="74">
        <v>37.601999999999997</v>
      </c>
      <c r="M18" s="74">
        <v>23.388000000000002</v>
      </c>
      <c r="N18" s="74">
        <f t="shared" si="0"/>
        <v>173.00900000000001</v>
      </c>
      <c r="O18" s="74">
        <v>5080.5839999999998</v>
      </c>
    </row>
    <row r="19" spans="1:15" x14ac:dyDescent="0.35">
      <c r="A19" s="33" t="s">
        <v>59</v>
      </c>
      <c r="B19" s="76">
        <f t="shared" ref="B19:M19" si="4">SUM(B16:B18)</f>
        <v>70.772999999999996</v>
      </c>
      <c r="C19" s="76">
        <f t="shared" si="4"/>
        <v>2133.4719999999998</v>
      </c>
      <c r="D19" s="76">
        <f t="shared" si="4"/>
        <v>7713.66</v>
      </c>
      <c r="E19" s="76">
        <f t="shared" si="4"/>
        <v>65.031000000000006</v>
      </c>
      <c r="F19" s="76">
        <f t="shared" si="4"/>
        <v>99.891999999999996</v>
      </c>
      <c r="G19" s="76">
        <f t="shared" si="4"/>
        <v>50.308999999999997</v>
      </c>
      <c r="H19" s="76">
        <f t="shared" si="4"/>
        <v>705.00199999999995</v>
      </c>
      <c r="I19" s="76">
        <f t="shared" si="4"/>
        <v>86.335999999999984</v>
      </c>
      <c r="J19" s="76">
        <f t="shared" si="4"/>
        <v>173.47499999999999</v>
      </c>
      <c r="K19" s="76">
        <f t="shared" si="4"/>
        <v>408.22799999999995</v>
      </c>
      <c r="L19" s="76">
        <f t="shared" si="4"/>
        <v>114.911</v>
      </c>
      <c r="M19" s="76">
        <f t="shared" si="4"/>
        <v>145.05600000000001</v>
      </c>
      <c r="N19" s="76">
        <f t="shared" si="0"/>
        <v>515.67500000000109</v>
      </c>
      <c r="O19" s="76">
        <f>SUM(O16:O18)</f>
        <v>12281.82</v>
      </c>
    </row>
    <row r="20" spans="1:15" ht="16" thickBot="1" x14ac:dyDescent="0.4">
      <c r="A20" s="32" t="s">
        <v>60</v>
      </c>
      <c r="B20" s="75">
        <f t="shared" ref="B20:M20" si="5">B7+B11+B15+B19</f>
        <v>466.66800000000001</v>
      </c>
      <c r="C20" s="75">
        <f t="shared" si="5"/>
        <v>6958.7860000000001</v>
      </c>
      <c r="D20" s="75">
        <f t="shared" si="5"/>
        <v>61903.123999999996</v>
      </c>
      <c r="E20" s="75">
        <f t="shared" si="5"/>
        <v>286.30099999999999</v>
      </c>
      <c r="F20" s="75">
        <f t="shared" si="5"/>
        <v>306.221</v>
      </c>
      <c r="G20" s="75">
        <f t="shared" si="5"/>
        <v>647.56499999999994</v>
      </c>
      <c r="H20" s="75">
        <f t="shared" si="5"/>
        <v>3070.3070000000002</v>
      </c>
      <c r="I20" s="75">
        <f t="shared" si="5"/>
        <v>311.90800000000002</v>
      </c>
      <c r="J20" s="75">
        <f t="shared" si="5"/>
        <v>468.077</v>
      </c>
      <c r="K20" s="75">
        <f t="shared" si="5"/>
        <v>1207.0589999999997</v>
      </c>
      <c r="L20" s="75">
        <f t="shared" si="5"/>
        <v>376.11799999999999</v>
      </c>
      <c r="M20" s="75">
        <f t="shared" si="5"/>
        <v>527.476</v>
      </c>
      <c r="N20" s="75">
        <f t="shared" si="0"/>
        <v>1595.0099999999948</v>
      </c>
      <c r="O20" s="75">
        <f>O7+O11+O15+O19</f>
        <v>78124.62</v>
      </c>
    </row>
    <row r="21" spans="1:15" ht="16" x14ac:dyDescent="0.35">
      <c r="A21" s="34" t="s">
        <v>61</v>
      </c>
      <c r="B21" s="74">
        <v>25.724</v>
      </c>
      <c r="C21" s="74">
        <v>885.65200000000004</v>
      </c>
      <c r="D21" s="74">
        <v>4733.1319999999996</v>
      </c>
      <c r="E21" s="74">
        <v>20.539000000000001</v>
      </c>
      <c r="F21" s="74">
        <v>14.74</v>
      </c>
      <c r="G21" s="74">
        <v>32.161999999999999</v>
      </c>
      <c r="H21" s="74">
        <v>214.21100000000001</v>
      </c>
      <c r="I21" s="74">
        <v>21.440999999999999</v>
      </c>
      <c r="J21" s="74">
        <v>25.969000000000001</v>
      </c>
      <c r="K21" s="74">
        <v>141.88399999999999</v>
      </c>
      <c r="L21" s="74">
        <v>27.15</v>
      </c>
      <c r="M21" s="74">
        <v>71.22</v>
      </c>
      <c r="N21" s="74">
        <f t="shared" si="0"/>
        <v>85.941000000000713</v>
      </c>
      <c r="O21" s="74">
        <v>6299.7650000000003</v>
      </c>
    </row>
    <row r="22" spans="1:15" ht="16.5" thickBot="1" x14ac:dyDescent="0.4">
      <c r="A22" s="35" t="s">
        <v>45</v>
      </c>
      <c r="B22" s="74">
        <v>23.068000000000001</v>
      </c>
      <c r="C22" s="74">
        <v>674.36500000000001</v>
      </c>
      <c r="D22" s="74">
        <v>3183.4940000000001</v>
      </c>
      <c r="E22" s="74">
        <v>6.0819999999999999</v>
      </c>
      <c r="F22" s="74">
        <v>23.561</v>
      </c>
      <c r="G22" s="74">
        <v>42.454999999999998</v>
      </c>
      <c r="H22" s="74">
        <v>309.572</v>
      </c>
      <c r="I22" s="74">
        <v>16.488</v>
      </c>
      <c r="J22" s="74">
        <v>33.527000000000001</v>
      </c>
      <c r="K22" s="74">
        <v>87.924000000000007</v>
      </c>
      <c r="L22" s="74">
        <v>28.332000000000001</v>
      </c>
      <c r="M22" s="74">
        <v>28.800999999999998</v>
      </c>
      <c r="N22" s="74">
        <f t="shared" si="0"/>
        <v>99.058999999999287</v>
      </c>
      <c r="O22" s="74">
        <v>4556.7280000000001</v>
      </c>
    </row>
    <row r="23" spans="1:15" ht="16" x14ac:dyDescent="0.35">
      <c r="A23" s="31" t="s">
        <v>46</v>
      </c>
      <c r="B23" s="74">
        <v>26.021999999999998</v>
      </c>
      <c r="C23" s="74">
        <v>774.98800000000006</v>
      </c>
      <c r="D23" s="74">
        <v>5335.4179999999997</v>
      </c>
      <c r="E23" s="74">
        <v>3.4260000000000002</v>
      </c>
      <c r="F23" s="74">
        <v>33.292999999999999</v>
      </c>
      <c r="G23" s="74">
        <v>50.045000000000002</v>
      </c>
      <c r="H23" s="74">
        <v>241.327</v>
      </c>
      <c r="I23" s="74">
        <v>38.369999999999997</v>
      </c>
      <c r="J23" s="74">
        <v>39.720999999999997</v>
      </c>
      <c r="K23" s="74">
        <v>131.69</v>
      </c>
      <c r="L23" s="74">
        <v>28.263999999999999</v>
      </c>
      <c r="M23" s="74">
        <v>24.654</v>
      </c>
      <c r="N23" s="74">
        <f t="shared" si="0"/>
        <v>140.85900000000038</v>
      </c>
      <c r="O23" s="74">
        <v>6868.0770000000002</v>
      </c>
    </row>
    <row r="24" spans="1:15" ht="16" thickBot="1" x14ac:dyDescent="0.4">
      <c r="A24" s="32" t="s">
        <v>47</v>
      </c>
      <c r="B24" s="75">
        <f t="shared" ref="B24:M24" si="6">B21+B22+B23</f>
        <v>74.813999999999993</v>
      </c>
      <c r="C24" s="75">
        <f t="shared" si="6"/>
        <v>2335.0050000000001</v>
      </c>
      <c r="D24" s="75">
        <f t="shared" si="6"/>
        <v>13252.044</v>
      </c>
      <c r="E24" s="75">
        <f t="shared" si="6"/>
        <v>30.047000000000004</v>
      </c>
      <c r="F24" s="75">
        <f t="shared" si="6"/>
        <v>71.593999999999994</v>
      </c>
      <c r="G24" s="75">
        <f t="shared" si="6"/>
        <v>124.66199999999999</v>
      </c>
      <c r="H24" s="75">
        <f t="shared" si="6"/>
        <v>765.11</v>
      </c>
      <c r="I24" s="75">
        <f t="shared" si="6"/>
        <v>76.299000000000007</v>
      </c>
      <c r="J24" s="75">
        <f t="shared" si="6"/>
        <v>99.216999999999999</v>
      </c>
      <c r="K24" s="75">
        <f t="shared" si="6"/>
        <v>361.49799999999999</v>
      </c>
      <c r="L24" s="75">
        <f t="shared" si="6"/>
        <v>83.745999999999995</v>
      </c>
      <c r="M24" s="75">
        <f t="shared" si="6"/>
        <v>124.675</v>
      </c>
      <c r="N24" s="75">
        <f t="shared" si="0"/>
        <v>325.85900000000402</v>
      </c>
      <c r="O24" s="75">
        <f>O21+O22+O23</f>
        <v>17724.57</v>
      </c>
    </row>
    <row r="25" spans="1:15" ht="16" x14ac:dyDescent="0.35">
      <c r="A25" s="31" t="s">
        <v>48</v>
      </c>
      <c r="B25" s="74">
        <v>26.911999999999999</v>
      </c>
      <c r="C25" s="74">
        <v>686.04100000000005</v>
      </c>
      <c r="D25" s="74">
        <v>5053.7259999999997</v>
      </c>
      <c r="E25" s="74">
        <v>0.44600000000000001</v>
      </c>
      <c r="F25" s="74">
        <v>23.228999999999999</v>
      </c>
      <c r="G25" s="74">
        <v>42.837000000000003</v>
      </c>
      <c r="H25" s="74">
        <v>278.995</v>
      </c>
      <c r="I25" s="74">
        <v>34.424999999999997</v>
      </c>
      <c r="J25" s="74">
        <v>37.786000000000001</v>
      </c>
      <c r="K25" s="74">
        <v>119.622</v>
      </c>
      <c r="L25" s="74">
        <v>50.642000000000003</v>
      </c>
      <c r="M25" s="74">
        <v>40.765000000000001</v>
      </c>
      <c r="N25" s="74">
        <f t="shared" si="0"/>
        <v>103.503999999999</v>
      </c>
      <c r="O25" s="74">
        <v>6498.93</v>
      </c>
    </row>
    <row r="26" spans="1:15" ht="16" x14ac:dyDescent="0.35">
      <c r="A26" s="31" t="s">
        <v>49</v>
      </c>
      <c r="B26" s="74">
        <v>51.103999999999999</v>
      </c>
      <c r="C26" s="74">
        <v>1025.6610000000001</v>
      </c>
      <c r="D26" s="74">
        <v>5044.2039999999997</v>
      </c>
      <c r="E26" s="74">
        <v>0</v>
      </c>
      <c r="F26" s="74">
        <v>33.540999999999997</v>
      </c>
      <c r="G26" s="74">
        <v>48.076999999999998</v>
      </c>
      <c r="H26" s="74">
        <v>249.12799999999999</v>
      </c>
      <c r="I26" s="74">
        <v>59.646000000000001</v>
      </c>
      <c r="J26" s="74">
        <v>43.744</v>
      </c>
      <c r="K26" s="74">
        <v>108.187</v>
      </c>
      <c r="L26" s="74">
        <v>55.83</v>
      </c>
      <c r="M26" s="74">
        <v>21.76</v>
      </c>
      <c r="N26" s="74">
        <f t="shared" si="0"/>
        <v>130.28900000000067</v>
      </c>
      <c r="O26" s="74">
        <v>6871.1710000000003</v>
      </c>
    </row>
    <row r="27" spans="1:15" ht="16" x14ac:dyDescent="0.35">
      <c r="A27" s="31" t="s">
        <v>50</v>
      </c>
      <c r="B27" s="74">
        <v>40.110999999999997</v>
      </c>
      <c r="C27" s="74">
        <v>984.95699999999999</v>
      </c>
      <c r="D27" s="74">
        <v>4040.1379999999999</v>
      </c>
      <c r="E27" s="74">
        <v>0</v>
      </c>
      <c r="F27" s="74">
        <v>38.926000000000002</v>
      </c>
      <c r="G27" s="74">
        <v>48.112000000000002</v>
      </c>
      <c r="H27" s="74">
        <v>264.892</v>
      </c>
      <c r="I27" s="74">
        <v>34.274000000000001</v>
      </c>
      <c r="J27" s="74">
        <v>39.302</v>
      </c>
      <c r="K27" s="74">
        <v>97.349000000000004</v>
      </c>
      <c r="L27" s="74">
        <v>49.898000000000003</v>
      </c>
      <c r="M27" s="74">
        <v>117.991</v>
      </c>
      <c r="N27" s="74">
        <f t="shared" si="0"/>
        <v>163.13899999999921</v>
      </c>
      <c r="O27" s="74">
        <v>5919.0889999999999</v>
      </c>
    </row>
    <row r="28" spans="1:15" x14ac:dyDescent="0.35">
      <c r="A28" s="6" t="s">
        <v>51</v>
      </c>
      <c r="B28" s="77">
        <f t="shared" ref="B28:M28" si="7">B25+B26+B27</f>
        <v>118.12699999999998</v>
      </c>
      <c r="C28" s="77">
        <f t="shared" si="7"/>
        <v>2696.6590000000001</v>
      </c>
      <c r="D28" s="77">
        <f t="shared" si="7"/>
        <v>14138.067999999999</v>
      </c>
      <c r="E28" s="77">
        <f t="shared" si="7"/>
        <v>0.44600000000000001</v>
      </c>
      <c r="F28" s="77">
        <f t="shared" si="7"/>
        <v>95.695999999999998</v>
      </c>
      <c r="G28" s="77">
        <f t="shared" si="7"/>
        <v>139.02600000000001</v>
      </c>
      <c r="H28" s="77">
        <f t="shared" si="7"/>
        <v>793.0150000000001</v>
      </c>
      <c r="I28" s="77">
        <f t="shared" si="7"/>
        <v>128.345</v>
      </c>
      <c r="J28" s="77">
        <f t="shared" si="7"/>
        <v>120.83199999999999</v>
      </c>
      <c r="K28" s="77">
        <f t="shared" si="7"/>
        <v>325.15800000000002</v>
      </c>
      <c r="L28" s="77">
        <f t="shared" si="7"/>
        <v>156.37</v>
      </c>
      <c r="M28" s="77">
        <f t="shared" si="7"/>
        <v>180.51600000000002</v>
      </c>
      <c r="N28" s="77">
        <f t="shared" si="0"/>
        <v>396.93200000000434</v>
      </c>
      <c r="O28" s="77">
        <f>O25+O26+O27</f>
        <v>19289.190000000002</v>
      </c>
    </row>
    <row r="29" spans="1:15" ht="16" x14ac:dyDescent="0.35">
      <c r="A29" s="31" t="s">
        <v>52</v>
      </c>
      <c r="B29" s="74">
        <v>44.57</v>
      </c>
      <c r="C29" s="74">
        <v>869.92399999999998</v>
      </c>
      <c r="D29" s="74">
        <v>2176.0880000000002</v>
      </c>
      <c r="E29" s="74">
        <v>0</v>
      </c>
      <c r="F29" s="74">
        <v>37.975999999999999</v>
      </c>
      <c r="G29" s="74">
        <v>54.902000000000001</v>
      </c>
      <c r="H29" s="74">
        <v>244.505</v>
      </c>
      <c r="I29" s="74">
        <v>33.597999999999999</v>
      </c>
      <c r="J29" s="74">
        <v>107.17</v>
      </c>
      <c r="K29" s="74">
        <v>99.927999999999997</v>
      </c>
      <c r="L29" s="74">
        <v>33.686</v>
      </c>
      <c r="M29" s="74">
        <v>72.701999999999998</v>
      </c>
      <c r="N29" s="74">
        <f t="shared" si="0"/>
        <v>122.55699999999933</v>
      </c>
      <c r="O29" s="74">
        <v>3897.6060000000002</v>
      </c>
    </row>
    <row r="30" spans="1:15" ht="16" x14ac:dyDescent="0.35">
      <c r="A30" s="31" t="s">
        <v>53</v>
      </c>
      <c r="B30" s="74">
        <v>37.826999999999998</v>
      </c>
      <c r="C30" s="74">
        <v>904.29399999999998</v>
      </c>
      <c r="D30" s="74">
        <v>2595.7199999999998</v>
      </c>
      <c r="E30" s="74">
        <v>0</v>
      </c>
      <c r="F30" s="74">
        <v>32.201999999999998</v>
      </c>
      <c r="G30" s="74">
        <v>47.198999999999998</v>
      </c>
      <c r="H30" s="74">
        <v>207.97499999999999</v>
      </c>
      <c r="I30" s="74">
        <v>31.167999999999999</v>
      </c>
      <c r="J30" s="74">
        <v>55.978000000000002</v>
      </c>
      <c r="K30" s="74">
        <v>97.158000000000001</v>
      </c>
      <c r="L30" s="74">
        <v>36.356999999999999</v>
      </c>
      <c r="M30" s="74">
        <v>45.662999999999997</v>
      </c>
      <c r="N30" s="74">
        <f t="shared" si="0"/>
        <v>154.83400000000029</v>
      </c>
      <c r="O30" s="74">
        <v>4246.375</v>
      </c>
    </row>
    <row r="31" spans="1:15" ht="16" x14ac:dyDescent="0.35">
      <c r="A31" s="31" t="s">
        <v>54</v>
      </c>
      <c r="B31" s="74">
        <v>34.625999999999998</v>
      </c>
      <c r="C31" s="74">
        <v>852.80799999999999</v>
      </c>
      <c r="D31" s="74">
        <v>2545.2429999999999</v>
      </c>
      <c r="E31" s="74">
        <v>0</v>
      </c>
      <c r="F31" s="74">
        <v>37.652000000000001</v>
      </c>
      <c r="G31" s="74">
        <v>39.317</v>
      </c>
      <c r="H31" s="74">
        <v>233.21199999999999</v>
      </c>
      <c r="I31" s="74">
        <v>39.764000000000003</v>
      </c>
      <c r="J31" s="74">
        <v>35.896999999999998</v>
      </c>
      <c r="K31" s="74">
        <v>103.85299999999999</v>
      </c>
      <c r="L31" s="74">
        <v>33.17</v>
      </c>
      <c r="M31" s="74">
        <v>24.122</v>
      </c>
      <c r="N31" s="74">
        <f t="shared" si="0"/>
        <v>103.27200000000039</v>
      </c>
      <c r="O31" s="74">
        <v>4082.9360000000001</v>
      </c>
    </row>
    <row r="32" spans="1:15" ht="16" thickBot="1" x14ac:dyDescent="0.4">
      <c r="A32" s="32" t="s">
        <v>55</v>
      </c>
      <c r="B32" s="75">
        <f t="shared" ref="B32:M32" si="8">SUM(B29:B31)</f>
        <v>117.023</v>
      </c>
      <c r="C32" s="75">
        <f t="shared" si="8"/>
        <v>2627.0259999999998</v>
      </c>
      <c r="D32" s="75">
        <f t="shared" si="8"/>
        <v>7317.0509999999995</v>
      </c>
      <c r="E32" s="75">
        <f t="shared" si="8"/>
        <v>0</v>
      </c>
      <c r="F32" s="75">
        <f t="shared" si="8"/>
        <v>107.83</v>
      </c>
      <c r="G32" s="75">
        <f t="shared" si="8"/>
        <v>141.41800000000001</v>
      </c>
      <c r="H32" s="75">
        <f t="shared" si="8"/>
        <v>685.69200000000001</v>
      </c>
      <c r="I32" s="75">
        <f t="shared" si="8"/>
        <v>104.53</v>
      </c>
      <c r="J32" s="75">
        <f t="shared" si="8"/>
        <v>199.04499999999999</v>
      </c>
      <c r="K32" s="75">
        <f t="shared" si="8"/>
        <v>300.93900000000002</v>
      </c>
      <c r="L32" s="75">
        <f t="shared" si="8"/>
        <v>103.21300000000001</v>
      </c>
      <c r="M32" s="75">
        <f t="shared" si="8"/>
        <v>142.48699999999999</v>
      </c>
      <c r="N32" s="75">
        <f t="shared" si="0"/>
        <v>380.66300000000228</v>
      </c>
      <c r="O32" s="75">
        <f>SUM(O29:O31)</f>
        <v>12226.916999999999</v>
      </c>
    </row>
    <row r="33" spans="1:15" ht="16" x14ac:dyDescent="0.35">
      <c r="A33" s="31" t="s">
        <v>56</v>
      </c>
      <c r="B33" s="74">
        <v>40.710999999999999</v>
      </c>
      <c r="C33" s="74">
        <v>823.01800000000003</v>
      </c>
      <c r="D33" s="74">
        <v>2705.39</v>
      </c>
      <c r="E33" s="74">
        <v>0</v>
      </c>
      <c r="F33" s="74">
        <v>50.988</v>
      </c>
      <c r="G33" s="74">
        <v>27.093</v>
      </c>
      <c r="H33" s="74">
        <v>273.88099999999997</v>
      </c>
      <c r="I33" s="74">
        <v>48.88</v>
      </c>
      <c r="J33" s="74">
        <v>44.981000000000002</v>
      </c>
      <c r="K33" s="74">
        <v>107.38</v>
      </c>
      <c r="L33" s="74">
        <v>30.635000000000002</v>
      </c>
      <c r="M33" s="74">
        <v>46.335999999999999</v>
      </c>
      <c r="N33" s="74">
        <f t="shared" si="0"/>
        <v>142.11999999999989</v>
      </c>
      <c r="O33" s="74">
        <v>4341.4129999999996</v>
      </c>
    </row>
    <row r="34" spans="1:15" ht="16" x14ac:dyDescent="0.35">
      <c r="A34" s="31" t="s">
        <v>57</v>
      </c>
      <c r="B34" s="74">
        <v>47.024999999999999</v>
      </c>
      <c r="C34" s="74">
        <v>798.87300000000005</v>
      </c>
      <c r="D34" s="74">
        <v>2590.9140000000002</v>
      </c>
      <c r="E34" s="74">
        <v>0</v>
      </c>
      <c r="F34" s="74">
        <v>104.675</v>
      </c>
      <c r="G34" s="74">
        <v>28.507999999999999</v>
      </c>
      <c r="H34" s="74">
        <v>268.625</v>
      </c>
      <c r="I34" s="74">
        <v>38.54</v>
      </c>
      <c r="J34" s="74">
        <v>147.21</v>
      </c>
      <c r="K34" s="74">
        <v>121.72</v>
      </c>
      <c r="L34" s="74">
        <v>39.156999999999996</v>
      </c>
      <c r="M34" s="74">
        <v>43.281999999999996</v>
      </c>
      <c r="N34" s="74">
        <f t="shared" si="0"/>
        <v>149.89399999999932</v>
      </c>
      <c r="O34" s="74">
        <v>4378.4229999999998</v>
      </c>
    </row>
    <row r="35" spans="1:15" ht="16" x14ac:dyDescent="0.35">
      <c r="A35" s="31" t="s">
        <v>58</v>
      </c>
      <c r="B35" s="74">
        <v>30.506</v>
      </c>
      <c r="C35" s="74">
        <v>783.72199999999998</v>
      </c>
      <c r="D35" s="74">
        <v>3721.08</v>
      </c>
      <c r="E35" s="74">
        <v>0</v>
      </c>
      <c r="F35" s="74">
        <v>55.497</v>
      </c>
      <c r="G35" s="74">
        <v>62.201000000000001</v>
      </c>
      <c r="H35" s="74">
        <v>142.16900000000001</v>
      </c>
      <c r="I35" s="74">
        <v>6.98</v>
      </c>
      <c r="J35" s="74">
        <v>33.917999999999999</v>
      </c>
      <c r="K35" s="74">
        <v>120.044</v>
      </c>
      <c r="L35" s="74">
        <v>40.003999999999998</v>
      </c>
      <c r="M35" s="74">
        <v>43.685000000000002</v>
      </c>
      <c r="N35" s="74">
        <f t="shared" si="0"/>
        <v>112.70800000000054</v>
      </c>
      <c r="O35" s="74">
        <v>5152.5140000000001</v>
      </c>
    </row>
    <row r="36" spans="1:15" ht="16" thickBot="1" x14ac:dyDescent="0.4">
      <c r="A36" s="32" t="s">
        <v>59</v>
      </c>
      <c r="B36" s="75">
        <f t="shared" ref="B36:M36" si="9">SUM(B33:B35)</f>
        <v>118.24199999999999</v>
      </c>
      <c r="C36" s="75">
        <f t="shared" si="9"/>
        <v>2405.6130000000003</v>
      </c>
      <c r="D36" s="75">
        <f t="shared" si="9"/>
        <v>9017.384</v>
      </c>
      <c r="E36" s="75">
        <f t="shared" si="9"/>
        <v>0</v>
      </c>
      <c r="F36" s="75">
        <f t="shared" si="9"/>
        <v>211.16000000000003</v>
      </c>
      <c r="G36" s="75">
        <f t="shared" si="9"/>
        <v>117.80199999999999</v>
      </c>
      <c r="H36" s="75">
        <f t="shared" si="9"/>
        <v>684.67499999999995</v>
      </c>
      <c r="I36" s="75">
        <f t="shared" si="9"/>
        <v>94.4</v>
      </c>
      <c r="J36" s="75">
        <f t="shared" si="9"/>
        <v>226.10900000000001</v>
      </c>
      <c r="K36" s="75">
        <f t="shared" si="9"/>
        <v>349.14400000000001</v>
      </c>
      <c r="L36" s="75">
        <f t="shared" si="9"/>
        <v>109.79599999999999</v>
      </c>
      <c r="M36" s="75">
        <f t="shared" si="9"/>
        <v>133.303</v>
      </c>
      <c r="N36" s="75">
        <f t="shared" si="0"/>
        <v>404.72199999999793</v>
      </c>
      <c r="O36" s="75">
        <f>SUM(O33:O35)</f>
        <v>13872.349999999999</v>
      </c>
    </row>
    <row r="37" spans="1:15" ht="16" thickBot="1" x14ac:dyDescent="0.4">
      <c r="A37" s="32" t="s">
        <v>62</v>
      </c>
      <c r="B37" s="75">
        <f t="shared" ref="B37:M37" si="10">B36+B32+B28+B24</f>
        <v>428.2059999999999</v>
      </c>
      <c r="C37" s="75">
        <f t="shared" si="10"/>
        <v>10064.303</v>
      </c>
      <c r="D37" s="75">
        <f t="shared" si="10"/>
        <v>43724.546999999999</v>
      </c>
      <c r="E37" s="75">
        <f t="shared" si="10"/>
        <v>30.493000000000006</v>
      </c>
      <c r="F37" s="75">
        <f t="shared" si="10"/>
        <v>486.28000000000003</v>
      </c>
      <c r="G37" s="75">
        <f t="shared" si="10"/>
        <v>522.90800000000002</v>
      </c>
      <c r="H37" s="75">
        <f t="shared" si="10"/>
        <v>2928.4920000000002</v>
      </c>
      <c r="I37" s="75">
        <f t="shared" si="10"/>
        <v>403.57399999999996</v>
      </c>
      <c r="J37" s="75">
        <f t="shared" si="10"/>
        <v>645.20299999999997</v>
      </c>
      <c r="K37" s="75">
        <f t="shared" si="10"/>
        <v>1336.739</v>
      </c>
      <c r="L37" s="75">
        <f t="shared" si="10"/>
        <v>453.125</v>
      </c>
      <c r="M37" s="75">
        <f t="shared" si="10"/>
        <v>580.98099999999999</v>
      </c>
      <c r="N37" s="75">
        <f t="shared" si="0"/>
        <v>1508.1759999999995</v>
      </c>
      <c r="O37" s="75">
        <f>O36+O32+O28+O24</f>
        <v>63113.027000000002</v>
      </c>
    </row>
    <row r="38" spans="1:15" ht="16" x14ac:dyDescent="0.35">
      <c r="A38" s="31" t="s">
        <v>63</v>
      </c>
      <c r="B38" s="74">
        <v>31.742999999999999</v>
      </c>
      <c r="C38" s="74">
        <v>995.11</v>
      </c>
      <c r="D38" s="74">
        <v>1531.404</v>
      </c>
      <c r="E38" s="74">
        <v>0</v>
      </c>
      <c r="F38" s="74">
        <v>27.353999999999999</v>
      </c>
      <c r="G38" s="74">
        <v>4.4470000000000001</v>
      </c>
      <c r="H38" s="74">
        <v>210.708</v>
      </c>
      <c r="I38" s="74">
        <v>5.843</v>
      </c>
      <c r="J38" s="74">
        <v>31.428000000000001</v>
      </c>
      <c r="K38" s="74">
        <v>146.489</v>
      </c>
      <c r="L38" s="74">
        <v>34.524999999999999</v>
      </c>
      <c r="M38" s="74">
        <v>53.994</v>
      </c>
      <c r="N38" s="74">
        <f t="shared" si="0"/>
        <v>88.760999999999967</v>
      </c>
      <c r="O38" s="74">
        <v>3161.806</v>
      </c>
    </row>
    <row r="39" spans="1:15" ht="16" x14ac:dyDescent="0.35">
      <c r="A39" s="31" t="s">
        <v>45</v>
      </c>
      <c r="B39" s="74">
        <v>31.305</v>
      </c>
      <c r="C39" s="74">
        <v>907.85799999999995</v>
      </c>
      <c r="D39" s="74">
        <v>3903.7750000000001</v>
      </c>
      <c r="E39" s="74">
        <v>0</v>
      </c>
      <c r="F39" s="74">
        <v>31.428999999999998</v>
      </c>
      <c r="G39" s="74">
        <v>14.25</v>
      </c>
      <c r="H39" s="74">
        <v>247.386</v>
      </c>
      <c r="I39" s="74">
        <v>5.8570000000000002</v>
      </c>
      <c r="J39" s="74">
        <v>32.655999999999999</v>
      </c>
      <c r="K39" s="74">
        <v>90.481999999999999</v>
      </c>
      <c r="L39" s="74">
        <v>29.64</v>
      </c>
      <c r="M39" s="74">
        <v>25.693999999999999</v>
      </c>
      <c r="N39" s="74">
        <f t="shared" si="0"/>
        <v>143.22899999999845</v>
      </c>
      <c r="O39" s="74">
        <v>5463.5609999999997</v>
      </c>
    </row>
    <row r="40" spans="1:15" ht="16" x14ac:dyDescent="0.35">
      <c r="A40" s="31" t="s">
        <v>46</v>
      </c>
      <c r="B40" s="74">
        <v>42.164999999999999</v>
      </c>
      <c r="C40" s="74">
        <v>995.51700000000005</v>
      </c>
      <c r="D40" s="74">
        <v>4173.0330000000004</v>
      </c>
      <c r="E40" s="74">
        <v>0</v>
      </c>
      <c r="F40" s="74">
        <v>34.97</v>
      </c>
      <c r="G40" s="74">
        <v>23.157</v>
      </c>
      <c r="H40" s="74">
        <v>265.584</v>
      </c>
      <c r="I40" s="74">
        <v>17.331</v>
      </c>
      <c r="J40" s="74">
        <v>40.722999999999999</v>
      </c>
      <c r="K40" s="74">
        <v>88.197999999999993</v>
      </c>
      <c r="L40" s="74">
        <v>30.187999999999999</v>
      </c>
      <c r="M40" s="74">
        <v>71.456999999999994</v>
      </c>
      <c r="N40" s="74">
        <f t="shared" si="0"/>
        <v>116.60199999999895</v>
      </c>
      <c r="O40" s="74">
        <v>5898.9250000000002</v>
      </c>
    </row>
    <row r="41" spans="1:15" ht="16" thickBot="1" x14ac:dyDescent="0.4">
      <c r="A41" s="32" t="s">
        <v>47</v>
      </c>
      <c r="B41" s="75">
        <f t="shared" ref="B41:M41" si="11">B38+B39+B40</f>
        <v>105.21299999999999</v>
      </c>
      <c r="C41" s="75">
        <f t="shared" si="11"/>
        <v>2898.4849999999997</v>
      </c>
      <c r="D41" s="75">
        <f t="shared" si="11"/>
        <v>9608.2119999999995</v>
      </c>
      <c r="E41" s="75">
        <f t="shared" si="11"/>
        <v>0</v>
      </c>
      <c r="F41" s="75">
        <f t="shared" si="11"/>
        <v>93.753</v>
      </c>
      <c r="G41" s="75">
        <f t="shared" si="11"/>
        <v>41.853999999999999</v>
      </c>
      <c r="H41" s="75">
        <f t="shared" si="11"/>
        <v>723.678</v>
      </c>
      <c r="I41" s="75">
        <f t="shared" si="11"/>
        <v>29.030999999999999</v>
      </c>
      <c r="J41" s="75">
        <f t="shared" si="11"/>
        <v>104.807</v>
      </c>
      <c r="K41" s="75">
        <f t="shared" si="11"/>
        <v>325.16899999999998</v>
      </c>
      <c r="L41" s="75">
        <f t="shared" si="11"/>
        <v>94.352999999999994</v>
      </c>
      <c r="M41" s="75">
        <f t="shared" si="11"/>
        <v>151.14499999999998</v>
      </c>
      <c r="N41" s="75">
        <f t="shared" si="0"/>
        <v>348.59200000000055</v>
      </c>
      <c r="O41" s="75">
        <f>O38+O39+O40</f>
        <v>14524.292000000001</v>
      </c>
    </row>
    <row r="42" spans="1:15" ht="16" x14ac:dyDescent="0.35">
      <c r="A42" s="31" t="s">
        <v>48</v>
      </c>
      <c r="B42" s="74">
        <v>34.186</v>
      </c>
      <c r="C42" s="74">
        <v>842.077</v>
      </c>
      <c r="D42" s="74">
        <v>6090.8959999999997</v>
      </c>
      <c r="E42" s="74">
        <v>0</v>
      </c>
      <c r="F42" s="74">
        <v>24.777000000000001</v>
      </c>
      <c r="G42" s="74">
        <v>30.608000000000001</v>
      </c>
      <c r="H42" s="74">
        <v>220.88499999999999</v>
      </c>
      <c r="I42" s="74">
        <v>27.013999999999999</v>
      </c>
      <c r="J42" s="74">
        <v>29.187000000000001</v>
      </c>
      <c r="K42" s="74">
        <v>91.355000000000004</v>
      </c>
      <c r="L42" s="74">
        <v>44.241999999999997</v>
      </c>
      <c r="M42" s="74">
        <v>74.372</v>
      </c>
      <c r="N42" s="74">
        <f t="shared" si="0"/>
        <v>113.7489999999998</v>
      </c>
      <c r="O42" s="74">
        <v>7623.348</v>
      </c>
    </row>
    <row r="43" spans="1:15" ht="16" thickBot="1" x14ac:dyDescent="0.4">
      <c r="A43" s="32" t="s">
        <v>64</v>
      </c>
      <c r="B43" s="75">
        <f>B42-B40</f>
        <v>-7.9789999999999992</v>
      </c>
      <c r="C43" s="75">
        <f t="shared" ref="C43:O43" si="12">C42-C40</f>
        <v>-153.44000000000005</v>
      </c>
      <c r="D43" s="75">
        <f t="shared" si="12"/>
        <v>1917.8629999999994</v>
      </c>
      <c r="E43" s="75">
        <f t="shared" si="12"/>
        <v>0</v>
      </c>
      <c r="F43" s="75">
        <f t="shared" si="12"/>
        <v>-10.192999999999998</v>
      </c>
      <c r="G43" s="75">
        <f t="shared" si="12"/>
        <v>7.4510000000000005</v>
      </c>
      <c r="H43" s="75">
        <f t="shared" si="12"/>
        <v>-44.699000000000012</v>
      </c>
      <c r="I43" s="75">
        <f t="shared" si="12"/>
        <v>9.6829999999999998</v>
      </c>
      <c r="J43" s="75">
        <f t="shared" si="12"/>
        <v>-11.535999999999998</v>
      </c>
      <c r="K43" s="75">
        <f t="shared" si="12"/>
        <v>3.1570000000000107</v>
      </c>
      <c r="L43" s="75">
        <f t="shared" si="12"/>
        <v>14.053999999999998</v>
      </c>
      <c r="M43" s="75">
        <f t="shared" si="12"/>
        <v>2.9150000000000063</v>
      </c>
      <c r="N43" s="75">
        <f t="shared" si="12"/>
        <v>-2.852999999999156</v>
      </c>
      <c r="O43" s="75">
        <f t="shared" si="12"/>
        <v>1724.4229999999998</v>
      </c>
    </row>
    <row r="44" spans="1:15" ht="16" thickBot="1" x14ac:dyDescent="0.4">
      <c r="A44" s="32" t="s">
        <v>65</v>
      </c>
      <c r="B44" s="75">
        <f>B43/B40*100</f>
        <v>-18.923277599905134</v>
      </c>
      <c r="C44" s="75">
        <f t="shared" ref="C44:O44" si="13">C43/C40*100</f>
        <v>-15.413096913463059</v>
      </c>
      <c r="D44" s="75">
        <f t="shared" si="13"/>
        <v>45.958491102274998</v>
      </c>
      <c r="E44" s="75">
        <v>0</v>
      </c>
      <c r="F44" s="75">
        <f t="shared" si="13"/>
        <v>-29.147841006577064</v>
      </c>
      <c r="G44" s="75">
        <f t="shared" si="13"/>
        <v>32.176015891523086</v>
      </c>
      <c r="H44" s="75">
        <f t="shared" si="13"/>
        <v>-16.830456654015308</v>
      </c>
      <c r="I44" s="75">
        <f t="shared" si="13"/>
        <v>55.870982632277425</v>
      </c>
      <c r="J44" s="75">
        <f t="shared" si="13"/>
        <v>-28.3279719077671</v>
      </c>
      <c r="K44" s="75">
        <f t="shared" si="13"/>
        <v>3.5794462459466327</v>
      </c>
      <c r="L44" s="75">
        <f t="shared" si="13"/>
        <v>46.554922485755931</v>
      </c>
      <c r="M44" s="75">
        <f t="shared" si="13"/>
        <v>4.0793764081895496</v>
      </c>
      <c r="N44" s="75">
        <f t="shared" si="13"/>
        <v>-2.4467847892825008</v>
      </c>
      <c r="O44" s="75">
        <f t="shared" si="13"/>
        <v>29.232834796170483</v>
      </c>
    </row>
    <row r="45" spans="1:15" ht="16" x14ac:dyDescent="0.35">
      <c r="A45" s="6" t="s">
        <v>75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</row>
    <row r="46" spans="1:15" ht="16" thickBot="1" x14ac:dyDescent="0.4">
      <c r="A46" s="36">
        <v>2024</v>
      </c>
      <c r="B46" s="75">
        <f>B37/$O37*100</f>
        <v>0.67847482580735652</v>
      </c>
      <c r="C46" s="75">
        <f t="shared" ref="C46:O46" si="14">C37/$O37*100</f>
        <v>15.94647488544639</v>
      </c>
      <c r="D46" s="75">
        <f t="shared" si="14"/>
        <v>69.279749488168264</v>
      </c>
      <c r="E46" s="75">
        <f t="shared" si="14"/>
        <v>4.8314906524765486E-2</v>
      </c>
      <c r="F46" s="75">
        <f t="shared" si="14"/>
        <v>0.77049069441717633</v>
      </c>
      <c r="G46" s="75">
        <f t="shared" si="14"/>
        <v>0.82852625655239143</v>
      </c>
      <c r="H46" s="75">
        <f t="shared" si="14"/>
        <v>4.6400753365862171</v>
      </c>
      <c r="I46" s="75">
        <f t="shared" si="14"/>
        <v>0.63944643314287553</v>
      </c>
      <c r="J46" s="75">
        <f t="shared" si="14"/>
        <v>1.0222976628897866</v>
      </c>
      <c r="K46" s="75">
        <f t="shared" si="14"/>
        <v>2.1180080619489221</v>
      </c>
      <c r="L46" s="75">
        <f t="shared" si="14"/>
        <v>0.71795795818825159</v>
      </c>
      <c r="M46" s="75">
        <f t="shared" si="14"/>
        <v>0.92054054070326874</v>
      </c>
      <c r="N46" s="75">
        <f t="shared" si="14"/>
        <v>2.3896429496243292</v>
      </c>
      <c r="O46" s="75">
        <f t="shared" si="14"/>
        <v>100</v>
      </c>
    </row>
    <row r="47" spans="1:15" ht="16" thickBot="1" x14ac:dyDescent="0.4">
      <c r="A47" s="32" t="s">
        <v>46</v>
      </c>
      <c r="B47" s="75">
        <f>B40/$O40*100</f>
        <v>0.71479125433871415</v>
      </c>
      <c r="C47" s="75">
        <f t="shared" ref="C47:N47" si="15">C40/$O40*100</f>
        <v>16.876244400462799</v>
      </c>
      <c r="D47" s="75">
        <f t="shared" si="15"/>
        <v>70.742262361362449</v>
      </c>
      <c r="E47" s="75">
        <f t="shared" si="15"/>
        <v>0</v>
      </c>
      <c r="F47" s="75">
        <f t="shared" si="15"/>
        <v>0.59281987819814619</v>
      </c>
      <c r="G47" s="75">
        <f t="shared" si="15"/>
        <v>0.39256305174247846</v>
      </c>
      <c r="H47" s="75">
        <f t="shared" si="15"/>
        <v>4.5022440529418493</v>
      </c>
      <c r="I47" s="75">
        <f t="shared" si="15"/>
        <v>0.29379929393914989</v>
      </c>
      <c r="J47" s="75">
        <f t="shared" si="15"/>
        <v>0.69034612238670601</v>
      </c>
      <c r="K47" s="75">
        <f t="shared" si="15"/>
        <v>1.4951537780188762</v>
      </c>
      <c r="L47" s="75">
        <f t="shared" si="15"/>
        <v>0.51175426031014115</v>
      </c>
      <c r="M47" s="75">
        <f t="shared" si="15"/>
        <v>1.2113563064456658</v>
      </c>
      <c r="N47" s="75">
        <f t="shared" si="15"/>
        <v>1.9766652398530062</v>
      </c>
      <c r="O47" s="75">
        <f>O40/$O40*100</f>
        <v>100</v>
      </c>
    </row>
    <row r="48" spans="1:15" ht="16" thickBot="1" x14ac:dyDescent="0.4">
      <c r="A48" s="32" t="s">
        <v>48</v>
      </c>
      <c r="B48" s="75">
        <f>B42/$O42*100</f>
        <v>0.44843814030265966</v>
      </c>
      <c r="C48" s="75">
        <f t="shared" ref="C48:O48" si="16">C42/$O42*100</f>
        <v>11.046025971790872</v>
      </c>
      <c r="D48" s="75">
        <f t="shared" si="16"/>
        <v>79.897913620104958</v>
      </c>
      <c r="E48" s="75">
        <f t="shared" si="16"/>
        <v>0</v>
      </c>
      <c r="F48" s="75">
        <f t="shared" si="16"/>
        <v>0.32501467859003685</v>
      </c>
      <c r="G48" s="75">
        <f t="shared" si="16"/>
        <v>0.40150338145392289</v>
      </c>
      <c r="H48" s="75">
        <f t="shared" si="16"/>
        <v>2.8974802147298013</v>
      </c>
      <c r="I48" s="75">
        <f t="shared" si="16"/>
        <v>0.35435874106757292</v>
      </c>
      <c r="J48" s="75">
        <f t="shared" si="16"/>
        <v>0.38286327739465653</v>
      </c>
      <c r="K48" s="75">
        <f t="shared" si="16"/>
        <v>1.1983579917904836</v>
      </c>
      <c r="L48" s="75">
        <f t="shared" si="16"/>
        <v>0.58034868669251349</v>
      </c>
      <c r="M48" s="75">
        <f t="shared" si="16"/>
        <v>0.97558185721024415</v>
      </c>
      <c r="N48" s="75">
        <f t="shared" si="16"/>
        <v>1.4921134388722619</v>
      </c>
      <c r="O48" s="75">
        <f t="shared" si="16"/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N25" sqref="N25"/>
    </sheetView>
  </sheetViews>
  <sheetFormatPr defaultColWidth="11" defaultRowHeight="14.5" x14ac:dyDescent="0.35"/>
  <cols>
    <col min="1" max="6" width="11" style="11"/>
    <col min="7" max="7" width="12.1796875" style="11" customWidth="1"/>
    <col min="8" max="16384" width="11" style="11"/>
  </cols>
  <sheetData>
    <row r="1" spans="1:13" x14ac:dyDescent="0.35">
      <c r="A1" s="10" t="s">
        <v>325</v>
      </c>
      <c r="B1" s="10"/>
      <c r="C1" s="10"/>
      <c r="D1" s="10"/>
      <c r="E1" s="10"/>
      <c r="F1" s="10"/>
      <c r="G1" s="10"/>
    </row>
    <row r="3" spans="1:13" ht="26.25" customHeight="1" thickBot="1" x14ac:dyDescent="0.4">
      <c r="A3" s="98" t="s">
        <v>179</v>
      </c>
      <c r="B3" s="176" t="s">
        <v>180</v>
      </c>
      <c r="C3" s="176"/>
      <c r="D3" s="176"/>
      <c r="E3" s="176"/>
      <c r="F3" s="176"/>
      <c r="G3" s="177"/>
      <c r="H3" s="178" t="s">
        <v>181</v>
      </c>
      <c r="I3" s="176"/>
      <c r="J3" s="176"/>
      <c r="K3" s="176"/>
      <c r="L3" s="176"/>
      <c r="M3" s="177"/>
    </row>
    <row r="4" spans="1:13" ht="29" thickBot="1" x14ac:dyDescent="0.4">
      <c r="A4" s="99" t="s">
        <v>36</v>
      </c>
      <c r="B4" s="106" t="s">
        <v>30</v>
      </c>
      <c r="C4" s="106" t="s">
        <v>31</v>
      </c>
      <c r="D4" s="106" t="s">
        <v>32</v>
      </c>
      <c r="E4" s="106" t="s">
        <v>33</v>
      </c>
      <c r="F4" s="106" t="s">
        <v>34</v>
      </c>
      <c r="G4" s="107" t="s">
        <v>130</v>
      </c>
      <c r="H4" s="108" t="s">
        <v>30</v>
      </c>
      <c r="I4" s="106" t="s">
        <v>31</v>
      </c>
      <c r="J4" s="106" t="s">
        <v>32</v>
      </c>
      <c r="K4" s="106" t="s">
        <v>33</v>
      </c>
      <c r="L4" s="106" t="s">
        <v>34</v>
      </c>
      <c r="M4" s="107" t="s">
        <v>130</v>
      </c>
    </row>
    <row r="5" spans="1:13" x14ac:dyDescent="0.35">
      <c r="A5" s="100" t="s">
        <v>44</v>
      </c>
      <c r="B5" s="109">
        <v>320.16199999999998</v>
      </c>
      <c r="C5" s="109">
        <v>0.47099999999999997</v>
      </c>
      <c r="D5" s="109">
        <v>0</v>
      </c>
      <c r="E5" s="109">
        <v>135.316</v>
      </c>
      <c r="F5" s="109">
        <v>532.85500000000002</v>
      </c>
      <c r="G5" s="109">
        <v>988.80399999999997</v>
      </c>
      <c r="H5" s="109">
        <v>0</v>
      </c>
      <c r="I5" s="109">
        <v>34.732999999999997</v>
      </c>
      <c r="J5" s="109">
        <v>0</v>
      </c>
      <c r="K5" s="109">
        <v>4813.4179999999997</v>
      </c>
      <c r="L5" s="109">
        <v>891.52499999999998</v>
      </c>
      <c r="M5" s="110">
        <v>5739.6760000000004</v>
      </c>
    </row>
    <row r="6" spans="1:13" x14ac:dyDescent="0.35">
      <c r="A6" s="101" t="s">
        <v>45</v>
      </c>
      <c r="B6" s="109">
        <v>925.16099999999994</v>
      </c>
      <c r="C6" s="109">
        <v>0.13300000000000001</v>
      </c>
      <c r="D6" s="109">
        <v>0</v>
      </c>
      <c r="E6" s="109">
        <v>117.286</v>
      </c>
      <c r="F6" s="109">
        <v>309.78300000000002</v>
      </c>
      <c r="G6" s="109">
        <v>1352.3630000000001</v>
      </c>
      <c r="H6" s="109">
        <v>0</v>
      </c>
      <c r="I6" s="109">
        <v>32.179000000000002</v>
      </c>
      <c r="J6" s="109">
        <v>0</v>
      </c>
      <c r="K6" s="109">
        <v>3520.2260000000001</v>
      </c>
      <c r="L6" s="109">
        <v>1305.1279999999999</v>
      </c>
      <c r="M6" s="111">
        <v>4857.5330000000004</v>
      </c>
    </row>
    <row r="7" spans="1:13" x14ac:dyDescent="0.35">
      <c r="A7" s="101" t="s">
        <v>46</v>
      </c>
      <c r="B7" s="109">
        <v>426.42200000000003</v>
      </c>
      <c r="C7" s="109">
        <v>0.16600000000000001</v>
      </c>
      <c r="D7" s="109">
        <v>0</v>
      </c>
      <c r="E7" s="109">
        <v>75.972999999999999</v>
      </c>
      <c r="F7" s="109">
        <v>316.24900000000002</v>
      </c>
      <c r="G7" s="109">
        <v>818.81100000000004</v>
      </c>
      <c r="H7" s="109">
        <v>0</v>
      </c>
      <c r="I7" s="109">
        <v>33.335999999999999</v>
      </c>
      <c r="J7" s="109">
        <v>0</v>
      </c>
      <c r="K7" s="109">
        <v>5509.2340000000004</v>
      </c>
      <c r="L7" s="109">
        <v>1711.29</v>
      </c>
      <c r="M7" s="111">
        <v>7253.86</v>
      </c>
    </row>
    <row r="8" spans="1:13" ht="15" thickBot="1" x14ac:dyDescent="0.4">
      <c r="A8" s="102" t="s">
        <v>47</v>
      </c>
      <c r="B8" s="112">
        <f>B5+B6+B7</f>
        <v>1671.7449999999999</v>
      </c>
      <c r="C8" s="112">
        <f t="shared" ref="C8:K8" si="0">C5+C6+C7</f>
        <v>0.77</v>
      </c>
      <c r="D8" s="112">
        <f t="shared" si="0"/>
        <v>0</v>
      </c>
      <c r="E8" s="112">
        <f t="shared" si="0"/>
        <v>328.57499999999999</v>
      </c>
      <c r="F8" s="112">
        <f t="shared" si="0"/>
        <v>1158.8870000000002</v>
      </c>
      <c r="G8" s="112">
        <f t="shared" si="0"/>
        <v>3159.9780000000001</v>
      </c>
      <c r="H8" s="112">
        <f t="shared" si="0"/>
        <v>0</v>
      </c>
      <c r="I8" s="112">
        <f t="shared" si="0"/>
        <v>100.248</v>
      </c>
      <c r="J8" s="112">
        <f t="shared" si="0"/>
        <v>0</v>
      </c>
      <c r="K8" s="112">
        <f t="shared" si="0"/>
        <v>13842.878000000001</v>
      </c>
      <c r="L8" s="112">
        <f>L5+L6+L7</f>
        <v>3907.9429999999998</v>
      </c>
      <c r="M8" s="113">
        <f>M5+M6+M7</f>
        <v>17851.069</v>
      </c>
    </row>
    <row r="9" spans="1:13" x14ac:dyDescent="0.35">
      <c r="A9" s="101" t="s">
        <v>48</v>
      </c>
      <c r="B9" s="109">
        <v>0</v>
      </c>
      <c r="C9" s="109">
        <v>0</v>
      </c>
      <c r="D9" s="109">
        <v>0</v>
      </c>
      <c r="E9" s="109">
        <v>561.21299999999997</v>
      </c>
      <c r="F9" s="109">
        <v>204.726</v>
      </c>
      <c r="G9" s="109">
        <v>765.93799999999999</v>
      </c>
      <c r="H9" s="109">
        <v>0</v>
      </c>
      <c r="I9" s="109">
        <v>47.536999999999999</v>
      </c>
      <c r="J9" s="109">
        <v>0</v>
      </c>
      <c r="K9" s="109">
        <v>4323.1989999999996</v>
      </c>
      <c r="L9" s="109">
        <v>1249.5930000000001</v>
      </c>
      <c r="M9" s="111">
        <v>5620.3289999999997</v>
      </c>
    </row>
    <row r="10" spans="1:13" x14ac:dyDescent="0.35">
      <c r="A10" s="101" t="s">
        <v>49</v>
      </c>
      <c r="B10" s="109">
        <v>237.738</v>
      </c>
      <c r="C10" s="109">
        <v>0.84099999999999997</v>
      </c>
      <c r="D10" s="109">
        <v>0</v>
      </c>
      <c r="E10" s="109">
        <v>201.03800000000001</v>
      </c>
      <c r="F10" s="109">
        <v>434.76</v>
      </c>
      <c r="G10" s="109">
        <v>874.37599999999998</v>
      </c>
      <c r="H10" s="109">
        <v>0</v>
      </c>
      <c r="I10" s="109">
        <v>27.782</v>
      </c>
      <c r="J10" s="109">
        <v>0</v>
      </c>
      <c r="K10" s="109">
        <v>5958.6459999999997</v>
      </c>
      <c r="L10" s="109">
        <v>1548.7739999999999</v>
      </c>
      <c r="M10" s="111">
        <v>7535.2020000000002</v>
      </c>
    </row>
    <row r="11" spans="1:13" x14ac:dyDescent="0.35">
      <c r="A11" s="101" t="s">
        <v>50</v>
      </c>
      <c r="B11" s="109">
        <v>26.794</v>
      </c>
      <c r="C11" s="109">
        <v>0.158</v>
      </c>
      <c r="D11" s="109">
        <v>0</v>
      </c>
      <c r="E11" s="109">
        <v>431.75900000000001</v>
      </c>
      <c r="F11" s="109">
        <v>320.90600000000001</v>
      </c>
      <c r="G11" s="109">
        <v>779.61699999999996</v>
      </c>
      <c r="H11" s="109">
        <v>342.16300000000001</v>
      </c>
      <c r="I11" s="109">
        <v>45.218000000000004</v>
      </c>
      <c r="J11" s="109">
        <v>0</v>
      </c>
      <c r="K11" s="109">
        <v>4662.576</v>
      </c>
      <c r="L11" s="109">
        <v>1328.989</v>
      </c>
      <c r="M11" s="111">
        <v>6378.9459999999999</v>
      </c>
    </row>
    <row r="12" spans="1:13" ht="15" thickBot="1" x14ac:dyDescent="0.4">
      <c r="A12" s="102" t="s">
        <v>51</v>
      </c>
      <c r="B12" s="112">
        <f>B9+B10+B11</f>
        <v>264.53199999999998</v>
      </c>
      <c r="C12" s="112">
        <f t="shared" ref="C12:M12" si="1">C9+C10+C11</f>
        <v>0.999</v>
      </c>
      <c r="D12" s="112">
        <f t="shared" si="1"/>
        <v>0</v>
      </c>
      <c r="E12" s="112">
        <f t="shared" si="1"/>
        <v>1194.01</v>
      </c>
      <c r="F12" s="112">
        <f t="shared" si="1"/>
        <v>960.39200000000005</v>
      </c>
      <c r="G12" s="112">
        <f t="shared" si="1"/>
        <v>2419.9309999999996</v>
      </c>
      <c r="H12" s="112">
        <f t="shared" si="1"/>
        <v>342.16300000000001</v>
      </c>
      <c r="I12" s="112">
        <f t="shared" si="1"/>
        <v>120.53700000000001</v>
      </c>
      <c r="J12" s="112">
        <f t="shared" si="1"/>
        <v>0</v>
      </c>
      <c r="K12" s="112">
        <f t="shared" si="1"/>
        <v>14944.420999999998</v>
      </c>
      <c r="L12" s="112">
        <f t="shared" si="1"/>
        <v>4127.3559999999998</v>
      </c>
      <c r="M12" s="113">
        <f t="shared" si="1"/>
        <v>19534.476999999999</v>
      </c>
    </row>
    <row r="13" spans="1:13" x14ac:dyDescent="0.35">
      <c r="A13" s="101" t="s">
        <v>52</v>
      </c>
      <c r="B13" s="109">
        <v>383.73200000000003</v>
      </c>
      <c r="C13" s="109">
        <v>0</v>
      </c>
      <c r="D13" s="109">
        <v>0</v>
      </c>
      <c r="E13" s="109">
        <v>62.66</v>
      </c>
      <c r="F13" s="109">
        <v>365.13499999999999</v>
      </c>
      <c r="G13" s="109">
        <v>811.52800000000002</v>
      </c>
      <c r="H13" s="109">
        <v>31.027999999999999</v>
      </c>
      <c r="I13" s="109">
        <v>33.216999999999999</v>
      </c>
      <c r="J13" s="109">
        <v>0</v>
      </c>
      <c r="K13" s="109">
        <v>4981.9279999999999</v>
      </c>
      <c r="L13" s="109">
        <v>1772.6420000000001</v>
      </c>
      <c r="M13" s="111">
        <v>6818.8149999999996</v>
      </c>
    </row>
    <row r="14" spans="1:13" x14ac:dyDescent="0.35">
      <c r="A14" s="101" t="s">
        <v>53</v>
      </c>
      <c r="B14" s="109">
        <v>272.68900000000002</v>
      </c>
      <c r="C14" s="109">
        <v>7.0999999999999994E-2</v>
      </c>
      <c r="D14" s="109">
        <v>0</v>
      </c>
      <c r="E14" s="109">
        <v>76.962000000000003</v>
      </c>
      <c r="F14" s="109">
        <v>247.28700000000001</v>
      </c>
      <c r="G14" s="109">
        <v>597.00800000000004</v>
      </c>
      <c r="H14" s="109">
        <v>0</v>
      </c>
      <c r="I14" s="109">
        <v>101.342</v>
      </c>
      <c r="J14" s="109">
        <v>0</v>
      </c>
      <c r="K14" s="109">
        <v>4552.473</v>
      </c>
      <c r="L14" s="109">
        <v>1707.6880000000001</v>
      </c>
      <c r="M14" s="111">
        <v>6361.5029999999997</v>
      </c>
    </row>
    <row r="15" spans="1:13" x14ac:dyDescent="0.35">
      <c r="A15" s="101" t="s">
        <v>54</v>
      </c>
      <c r="B15" s="109">
        <v>0</v>
      </c>
      <c r="C15" s="109">
        <v>0.29299999999999998</v>
      </c>
      <c r="D15" s="109">
        <v>0</v>
      </c>
      <c r="E15" s="109">
        <v>1077.2550000000001</v>
      </c>
      <c r="F15" s="109">
        <v>357.93</v>
      </c>
      <c r="G15" s="109">
        <v>1435.4770000000001</v>
      </c>
      <c r="H15" s="109">
        <v>0</v>
      </c>
      <c r="I15" s="109">
        <v>0.91900000000000004</v>
      </c>
      <c r="J15" s="109">
        <v>0</v>
      </c>
      <c r="K15" s="109">
        <v>2455.759</v>
      </c>
      <c r="L15" s="109">
        <v>1166.922</v>
      </c>
      <c r="M15" s="111">
        <v>3623.6</v>
      </c>
    </row>
    <row r="16" spans="1:13" ht="15" thickBot="1" x14ac:dyDescent="0.4">
      <c r="A16" s="102" t="s">
        <v>55</v>
      </c>
      <c r="B16" s="112">
        <f>B13+B14+B15</f>
        <v>656.42100000000005</v>
      </c>
      <c r="C16" s="112">
        <f t="shared" ref="C16:M16" si="2">C13+C14+C15</f>
        <v>0.36399999999999999</v>
      </c>
      <c r="D16" s="112">
        <f t="shared" si="2"/>
        <v>0</v>
      </c>
      <c r="E16" s="112">
        <f t="shared" si="2"/>
        <v>1216.8770000000002</v>
      </c>
      <c r="F16" s="112">
        <f t="shared" si="2"/>
        <v>970.35200000000009</v>
      </c>
      <c r="G16" s="112">
        <f t="shared" si="2"/>
        <v>2844.0129999999999</v>
      </c>
      <c r="H16" s="112">
        <f t="shared" si="2"/>
        <v>31.027999999999999</v>
      </c>
      <c r="I16" s="112">
        <f t="shared" si="2"/>
        <v>135.47800000000001</v>
      </c>
      <c r="J16" s="112">
        <f t="shared" si="2"/>
        <v>0</v>
      </c>
      <c r="K16" s="112">
        <f t="shared" si="2"/>
        <v>11990.16</v>
      </c>
      <c r="L16" s="112">
        <f t="shared" si="2"/>
        <v>4647.2520000000004</v>
      </c>
      <c r="M16" s="113">
        <f t="shared" si="2"/>
        <v>16803.917999999998</v>
      </c>
    </row>
    <row r="17" spans="1:13" x14ac:dyDescent="0.35">
      <c r="A17" s="101" t="s">
        <v>56</v>
      </c>
      <c r="B17" s="109">
        <v>581.16200000000003</v>
      </c>
      <c r="C17" s="109">
        <v>3.1E-2</v>
      </c>
      <c r="D17" s="109">
        <v>0</v>
      </c>
      <c r="E17" s="109">
        <v>459.60700000000003</v>
      </c>
      <c r="F17" s="109">
        <v>395.815</v>
      </c>
      <c r="G17" s="109">
        <v>1436.615</v>
      </c>
      <c r="H17" s="109">
        <v>0</v>
      </c>
      <c r="I17" s="109">
        <v>1.679</v>
      </c>
      <c r="J17" s="109">
        <v>0</v>
      </c>
      <c r="K17" s="109">
        <v>599.30600000000004</v>
      </c>
      <c r="L17" s="109">
        <v>1829.4570000000001</v>
      </c>
      <c r="M17" s="111">
        <v>2430.442</v>
      </c>
    </row>
    <row r="18" spans="1:13" x14ac:dyDescent="0.35">
      <c r="A18" s="101" t="s">
        <v>57</v>
      </c>
      <c r="B18" s="109">
        <v>0.28799999999999998</v>
      </c>
      <c r="C18" s="109">
        <v>0</v>
      </c>
      <c r="D18" s="109">
        <v>8.8999999999999996E-2</v>
      </c>
      <c r="E18" s="109">
        <v>1687.3779999999999</v>
      </c>
      <c r="F18" s="109">
        <v>588.21500000000003</v>
      </c>
      <c r="G18" s="109">
        <v>2275.9690000000001</v>
      </c>
      <c r="H18" s="109">
        <v>0</v>
      </c>
      <c r="I18" s="109">
        <v>57.201999999999998</v>
      </c>
      <c r="J18" s="109">
        <v>0</v>
      </c>
      <c r="K18" s="109">
        <v>329.23899999999998</v>
      </c>
      <c r="L18" s="109">
        <v>1141.778</v>
      </c>
      <c r="M18" s="111">
        <v>1528.22</v>
      </c>
    </row>
    <row r="19" spans="1:13" x14ac:dyDescent="0.35">
      <c r="A19" s="101" t="s">
        <v>58</v>
      </c>
      <c r="B19" s="109">
        <v>260.51</v>
      </c>
      <c r="C19" s="109">
        <v>0.95599999999999996</v>
      </c>
      <c r="D19" s="109">
        <v>0</v>
      </c>
      <c r="E19" s="109">
        <v>545.29100000000005</v>
      </c>
      <c r="F19" s="109">
        <v>290.19799999999998</v>
      </c>
      <c r="G19" s="109">
        <v>1096.954</v>
      </c>
      <c r="H19" s="109">
        <v>0</v>
      </c>
      <c r="I19" s="109">
        <v>0.97899999999999998</v>
      </c>
      <c r="J19" s="109">
        <v>0</v>
      </c>
      <c r="K19" s="109">
        <v>2941.0819999999999</v>
      </c>
      <c r="L19" s="109">
        <v>812.93600000000004</v>
      </c>
      <c r="M19" s="111">
        <v>3754.998</v>
      </c>
    </row>
    <row r="20" spans="1:13" ht="15" thickBot="1" x14ac:dyDescent="0.4">
      <c r="A20" s="102" t="s">
        <v>59</v>
      </c>
      <c r="B20" s="112">
        <f>B17+B18+B19</f>
        <v>841.96</v>
      </c>
      <c r="C20" s="112">
        <f t="shared" ref="C20:M20" si="3">C17+C18+C19</f>
        <v>0.98699999999999999</v>
      </c>
      <c r="D20" s="112">
        <f t="shared" si="3"/>
        <v>8.8999999999999996E-2</v>
      </c>
      <c r="E20" s="112">
        <f t="shared" si="3"/>
        <v>2692.2760000000003</v>
      </c>
      <c r="F20" s="112">
        <f t="shared" si="3"/>
        <v>1274.2280000000001</v>
      </c>
      <c r="G20" s="112">
        <f t="shared" si="3"/>
        <v>4809.5379999999996</v>
      </c>
      <c r="H20" s="112">
        <f t="shared" si="3"/>
        <v>0</v>
      </c>
      <c r="I20" s="112">
        <f t="shared" si="3"/>
        <v>59.86</v>
      </c>
      <c r="J20" s="112">
        <f t="shared" si="3"/>
        <v>0</v>
      </c>
      <c r="K20" s="112">
        <f t="shared" si="3"/>
        <v>3869.627</v>
      </c>
      <c r="L20" s="112">
        <f t="shared" si="3"/>
        <v>3784.1710000000003</v>
      </c>
      <c r="M20" s="113">
        <f t="shared" si="3"/>
        <v>7713.66</v>
      </c>
    </row>
    <row r="21" spans="1:13" ht="13.9" customHeight="1" thickBot="1" x14ac:dyDescent="0.4">
      <c r="A21" s="102" t="s">
        <v>60</v>
      </c>
      <c r="B21" s="112">
        <f>B8+B12+B16+B20</f>
        <v>3434.6579999999999</v>
      </c>
      <c r="C21" s="112">
        <f t="shared" ref="C21:M21" si="4">C8+C12+C16+C20</f>
        <v>3.12</v>
      </c>
      <c r="D21" s="112">
        <f t="shared" si="4"/>
        <v>8.8999999999999996E-2</v>
      </c>
      <c r="E21" s="112">
        <f t="shared" si="4"/>
        <v>5431.7380000000012</v>
      </c>
      <c r="F21" s="112">
        <f t="shared" si="4"/>
        <v>4363.8590000000004</v>
      </c>
      <c r="G21" s="112">
        <f t="shared" si="4"/>
        <v>13233.46</v>
      </c>
      <c r="H21" s="112">
        <f t="shared" si="4"/>
        <v>373.19100000000003</v>
      </c>
      <c r="I21" s="112">
        <f t="shared" si="4"/>
        <v>416.12300000000005</v>
      </c>
      <c r="J21" s="112">
        <f t="shared" si="4"/>
        <v>0</v>
      </c>
      <c r="K21" s="112">
        <f t="shared" si="4"/>
        <v>44647.086000000003</v>
      </c>
      <c r="L21" s="112">
        <f t="shared" si="4"/>
        <v>16466.722000000002</v>
      </c>
      <c r="M21" s="113">
        <f t="shared" si="4"/>
        <v>61903.123999999996</v>
      </c>
    </row>
    <row r="22" spans="1:13" x14ac:dyDescent="0.35">
      <c r="A22" s="101" t="s">
        <v>61</v>
      </c>
      <c r="B22" s="109">
        <v>373.15199999999999</v>
      </c>
      <c r="C22" s="109">
        <v>0</v>
      </c>
      <c r="D22" s="109">
        <v>0</v>
      </c>
      <c r="E22" s="109">
        <v>1268.549</v>
      </c>
      <c r="F22" s="109">
        <v>184.279</v>
      </c>
      <c r="G22" s="109">
        <v>1825.98</v>
      </c>
      <c r="H22" s="109">
        <v>0</v>
      </c>
      <c r="I22" s="109">
        <v>19.356999999999999</v>
      </c>
      <c r="J22" s="109">
        <v>0</v>
      </c>
      <c r="K22" s="109">
        <v>4335.8890000000001</v>
      </c>
      <c r="L22" s="109">
        <v>377.88600000000002</v>
      </c>
      <c r="M22" s="111">
        <v>4733.1319999999996</v>
      </c>
    </row>
    <row r="23" spans="1:13" x14ac:dyDescent="0.35">
      <c r="A23" s="101" t="s">
        <v>45</v>
      </c>
      <c r="B23" s="109">
        <v>283.767</v>
      </c>
      <c r="C23" s="109">
        <v>0.182</v>
      </c>
      <c r="D23" s="109">
        <v>0</v>
      </c>
      <c r="E23" s="109">
        <v>357.56099999999998</v>
      </c>
      <c r="F23" s="109">
        <v>115.295</v>
      </c>
      <c r="G23" s="109">
        <v>756.80499999999995</v>
      </c>
      <c r="H23" s="109">
        <v>0</v>
      </c>
      <c r="I23" s="109">
        <v>38.588000000000001</v>
      </c>
      <c r="J23" s="109">
        <v>0</v>
      </c>
      <c r="K23" s="109">
        <v>2823.5909999999999</v>
      </c>
      <c r="L23" s="109">
        <v>321.315</v>
      </c>
      <c r="M23" s="111">
        <v>3183.4940000000001</v>
      </c>
    </row>
    <row r="24" spans="1:13" x14ac:dyDescent="0.35">
      <c r="A24" s="101" t="s">
        <v>46</v>
      </c>
      <c r="B24" s="109">
        <v>370.149</v>
      </c>
      <c r="C24" s="109">
        <v>0</v>
      </c>
      <c r="D24" s="109">
        <v>0</v>
      </c>
      <c r="E24" s="109">
        <v>807.70399999999995</v>
      </c>
      <c r="F24" s="109">
        <v>51.195999999999998</v>
      </c>
      <c r="G24" s="109">
        <v>1229.049</v>
      </c>
      <c r="H24" s="109">
        <v>0</v>
      </c>
      <c r="I24" s="109">
        <v>9.4390000000000001</v>
      </c>
      <c r="J24" s="109">
        <v>0</v>
      </c>
      <c r="K24" s="109">
        <v>4488.7749999999996</v>
      </c>
      <c r="L24" s="109">
        <v>837.20399999999995</v>
      </c>
      <c r="M24" s="111">
        <v>5335.4179999999997</v>
      </c>
    </row>
    <row r="25" spans="1:13" ht="15" thickBot="1" x14ac:dyDescent="0.4">
      <c r="A25" s="102" t="s">
        <v>47</v>
      </c>
      <c r="B25" s="112">
        <f>B22+B23+B24</f>
        <v>1027.068</v>
      </c>
      <c r="C25" s="112">
        <f t="shared" ref="C25:M25" si="5">C22+C23+C24</f>
        <v>0.182</v>
      </c>
      <c r="D25" s="112">
        <f t="shared" si="5"/>
        <v>0</v>
      </c>
      <c r="E25" s="112">
        <f t="shared" si="5"/>
        <v>2433.8139999999999</v>
      </c>
      <c r="F25" s="112">
        <f t="shared" si="5"/>
        <v>350.77</v>
      </c>
      <c r="G25" s="112">
        <f t="shared" si="5"/>
        <v>3811.8339999999998</v>
      </c>
      <c r="H25" s="112">
        <f t="shared" si="5"/>
        <v>0</v>
      </c>
      <c r="I25" s="112">
        <f t="shared" si="5"/>
        <v>67.384</v>
      </c>
      <c r="J25" s="112">
        <f t="shared" si="5"/>
        <v>0</v>
      </c>
      <c r="K25" s="112">
        <f t="shared" si="5"/>
        <v>11648.254999999999</v>
      </c>
      <c r="L25" s="112">
        <f t="shared" si="5"/>
        <v>1536.405</v>
      </c>
      <c r="M25" s="113">
        <f t="shared" si="5"/>
        <v>13252.044</v>
      </c>
    </row>
    <row r="26" spans="1:13" x14ac:dyDescent="0.35">
      <c r="A26" s="101" t="s">
        <v>48</v>
      </c>
      <c r="B26" s="109">
        <v>226.45400000000001</v>
      </c>
      <c r="C26" s="109">
        <v>0.36099999999999999</v>
      </c>
      <c r="D26" s="109">
        <v>0</v>
      </c>
      <c r="E26" s="109">
        <v>720.95</v>
      </c>
      <c r="F26" s="109">
        <v>333.69299999999998</v>
      </c>
      <c r="G26" s="109">
        <v>1281.4580000000001</v>
      </c>
      <c r="H26" s="109">
        <v>0</v>
      </c>
      <c r="I26" s="109">
        <v>14.122999999999999</v>
      </c>
      <c r="J26" s="109">
        <v>0</v>
      </c>
      <c r="K26" s="109">
        <v>4133.933</v>
      </c>
      <c r="L26" s="109">
        <v>905.67</v>
      </c>
      <c r="M26" s="111">
        <v>5053.7259999999997</v>
      </c>
    </row>
    <row r="27" spans="1:13" x14ac:dyDescent="0.35">
      <c r="A27" s="101" t="s">
        <v>49</v>
      </c>
      <c r="B27" s="109">
        <v>252.65100000000001</v>
      </c>
      <c r="C27" s="109">
        <v>0</v>
      </c>
      <c r="D27" s="109">
        <v>0</v>
      </c>
      <c r="E27" s="109">
        <v>1607.018</v>
      </c>
      <c r="F27" s="109">
        <v>115.581</v>
      </c>
      <c r="G27" s="109">
        <v>1975.25</v>
      </c>
      <c r="H27" s="109">
        <v>0</v>
      </c>
      <c r="I27" s="109">
        <v>19.739000000000001</v>
      </c>
      <c r="J27" s="109">
        <v>0</v>
      </c>
      <c r="K27" s="109">
        <v>4123.0379999999996</v>
      </c>
      <c r="L27" s="109">
        <v>901.42700000000002</v>
      </c>
      <c r="M27" s="111">
        <v>5044.2039999999997</v>
      </c>
    </row>
    <row r="28" spans="1:13" x14ac:dyDescent="0.35">
      <c r="A28" s="101" t="s">
        <v>50</v>
      </c>
      <c r="B28" s="109">
        <v>2.0569999999999999</v>
      </c>
      <c r="C28" s="109">
        <v>0.22900000000000001</v>
      </c>
      <c r="D28" s="109">
        <v>0</v>
      </c>
      <c r="E28" s="109">
        <v>1658.712</v>
      </c>
      <c r="F28" s="109">
        <v>251.405</v>
      </c>
      <c r="G28" s="109">
        <v>1912.403</v>
      </c>
      <c r="H28" s="109">
        <v>12.712999999999999</v>
      </c>
      <c r="I28" s="109">
        <v>71.706999999999994</v>
      </c>
      <c r="J28" s="109">
        <v>0</v>
      </c>
      <c r="K28" s="109">
        <v>3365.1660000000002</v>
      </c>
      <c r="L28" s="109">
        <v>590.553</v>
      </c>
      <c r="M28" s="111">
        <v>4040.1379999999999</v>
      </c>
    </row>
    <row r="29" spans="1:13" ht="15" thickBot="1" x14ac:dyDescent="0.4">
      <c r="A29" s="102" t="s">
        <v>51</v>
      </c>
      <c r="B29" s="112">
        <f>B26+B27+B28</f>
        <v>481.16200000000003</v>
      </c>
      <c r="C29" s="112">
        <f t="shared" ref="C29:M29" si="6">C26+C27+C28</f>
        <v>0.59</v>
      </c>
      <c r="D29" s="112">
        <f t="shared" si="6"/>
        <v>0</v>
      </c>
      <c r="E29" s="112">
        <f t="shared" si="6"/>
        <v>3986.68</v>
      </c>
      <c r="F29" s="112">
        <f t="shared" si="6"/>
        <v>700.67899999999997</v>
      </c>
      <c r="G29" s="112">
        <f t="shared" si="6"/>
        <v>5169.1109999999999</v>
      </c>
      <c r="H29" s="112">
        <f t="shared" si="6"/>
        <v>12.712999999999999</v>
      </c>
      <c r="I29" s="112">
        <f t="shared" si="6"/>
        <v>105.56899999999999</v>
      </c>
      <c r="J29" s="112">
        <f t="shared" si="6"/>
        <v>0</v>
      </c>
      <c r="K29" s="112">
        <f t="shared" si="6"/>
        <v>11622.136999999999</v>
      </c>
      <c r="L29" s="112">
        <f t="shared" si="6"/>
        <v>2397.65</v>
      </c>
      <c r="M29" s="113">
        <f t="shared" si="6"/>
        <v>14138.067999999999</v>
      </c>
    </row>
    <row r="30" spans="1:13" x14ac:dyDescent="0.35">
      <c r="A30" s="101" t="s">
        <v>52</v>
      </c>
      <c r="B30" s="109">
        <v>304.50299999999999</v>
      </c>
      <c r="C30" s="109">
        <v>0.38700000000000001</v>
      </c>
      <c r="D30" s="109">
        <v>0</v>
      </c>
      <c r="E30" s="109">
        <v>66.563999999999993</v>
      </c>
      <c r="F30" s="109">
        <v>77.546000000000006</v>
      </c>
      <c r="G30" s="109">
        <v>449.00099999999998</v>
      </c>
      <c r="H30" s="109">
        <v>0</v>
      </c>
      <c r="I30" s="109">
        <v>0</v>
      </c>
      <c r="J30" s="109">
        <v>0</v>
      </c>
      <c r="K30" s="109">
        <v>1515.566</v>
      </c>
      <c r="L30" s="109">
        <v>660.52200000000005</v>
      </c>
      <c r="M30" s="111">
        <v>2176.0880000000002</v>
      </c>
    </row>
    <row r="31" spans="1:13" x14ac:dyDescent="0.35">
      <c r="A31" s="101" t="s">
        <v>53</v>
      </c>
      <c r="B31" s="109">
        <v>251.83799999999999</v>
      </c>
      <c r="C31" s="109">
        <v>0</v>
      </c>
      <c r="D31" s="109">
        <v>0</v>
      </c>
      <c r="E31" s="109">
        <v>1200.0809999999999</v>
      </c>
      <c r="F31" s="109">
        <v>69.947999999999993</v>
      </c>
      <c r="G31" s="109">
        <v>1521.866</v>
      </c>
      <c r="H31" s="109">
        <v>0</v>
      </c>
      <c r="I31" s="109">
        <v>11.337</v>
      </c>
      <c r="J31" s="109">
        <v>0</v>
      </c>
      <c r="K31" s="109">
        <v>1583.1679999999999</v>
      </c>
      <c r="L31" s="109">
        <v>1001.215</v>
      </c>
      <c r="M31" s="111">
        <v>2595.7199999999998</v>
      </c>
    </row>
    <row r="32" spans="1:13" x14ac:dyDescent="0.35">
      <c r="A32" s="101" t="s">
        <v>54</v>
      </c>
      <c r="B32" s="109">
        <v>238.10499999999999</v>
      </c>
      <c r="C32" s="109">
        <v>0</v>
      </c>
      <c r="D32" s="109">
        <v>0</v>
      </c>
      <c r="E32" s="109">
        <v>1122.5429999999999</v>
      </c>
      <c r="F32" s="109">
        <v>200.16300000000001</v>
      </c>
      <c r="G32" s="109">
        <v>1560.8119999999999</v>
      </c>
      <c r="H32" s="109">
        <v>0</v>
      </c>
      <c r="I32" s="109">
        <v>10.542999999999999</v>
      </c>
      <c r="J32" s="109">
        <v>0</v>
      </c>
      <c r="K32" s="109">
        <v>1858.5329999999999</v>
      </c>
      <c r="L32" s="109">
        <v>676.16600000000005</v>
      </c>
      <c r="M32" s="111">
        <v>2545.2429999999999</v>
      </c>
    </row>
    <row r="33" spans="1:13" ht="15" thickBot="1" x14ac:dyDescent="0.4">
      <c r="A33" s="102" t="s">
        <v>55</v>
      </c>
      <c r="B33" s="112">
        <f>SUM(B30:B32)</f>
        <v>794.44600000000003</v>
      </c>
      <c r="C33" s="112">
        <f t="shared" ref="C33:M33" si="7">SUM(C30:C32)</f>
        <v>0.38700000000000001</v>
      </c>
      <c r="D33" s="112">
        <f t="shared" si="7"/>
        <v>0</v>
      </c>
      <c r="E33" s="112">
        <f t="shared" si="7"/>
        <v>2389.1880000000001</v>
      </c>
      <c r="F33" s="112">
        <f t="shared" si="7"/>
        <v>347.65700000000004</v>
      </c>
      <c r="G33" s="112">
        <f t="shared" si="7"/>
        <v>3531.6790000000001</v>
      </c>
      <c r="H33" s="112">
        <f t="shared" si="7"/>
        <v>0</v>
      </c>
      <c r="I33" s="112">
        <f t="shared" si="7"/>
        <v>21.88</v>
      </c>
      <c r="J33" s="112">
        <f t="shared" si="7"/>
        <v>0</v>
      </c>
      <c r="K33" s="112">
        <f t="shared" si="7"/>
        <v>4957.2669999999998</v>
      </c>
      <c r="L33" s="112">
        <f t="shared" si="7"/>
        <v>2337.9030000000002</v>
      </c>
      <c r="M33" s="113">
        <f t="shared" si="7"/>
        <v>7317.0509999999995</v>
      </c>
    </row>
    <row r="34" spans="1:13" x14ac:dyDescent="0.35">
      <c r="A34" s="101" t="s">
        <v>56</v>
      </c>
      <c r="B34" s="109">
        <v>196.62700000000001</v>
      </c>
      <c r="C34" s="109">
        <v>0.122</v>
      </c>
      <c r="D34" s="109">
        <v>0</v>
      </c>
      <c r="E34" s="109">
        <v>783.25099999999998</v>
      </c>
      <c r="F34" s="109">
        <v>352.25299999999999</v>
      </c>
      <c r="G34" s="109">
        <v>1332.2529999999999</v>
      </c>
      <c r="H34" s="109">
        <v>0</v>
      </c>
      <c r="I34" s="109">
        <v>9.8879999999999999</v>
      </c>
      <c r="J34" s="109">
        <v>0</v>
      </c>
      <c r="K34" s="109">
        <v>2165.6999999999998</v>
      </c>
      <c r="L34" s="109">
        <v>529.80100000000004</v>
      </c>
      <c r="M34" s="111">
        <v>2705.39</v>
      </c>
    </row>
    <row r="35" spans="1:13" x14ac:dyDescent="0.35">
      <c r="A35" s="101" t="s">
        <v>57</v>
      </c>
      <c r="B35" s="109">
        <v>0</v>
      </c>
      <c r="C35" s="109">
        <v>0.16500000000000001</v>
      </c>
      <c r="D35" s="109">
        <v>0</v>
      </c>
      <c r="E35" s="109">
        <v>1665.6610000000001</v>
      </c>
      <c r="F35" s="109">
        <v>257.2</v>
      </c>
      <c r="G35" s="109">
        <v>1923.0260000000001</v>
      </c>
      <c r="H35" s="109">
        <v>0</v>
      </c>
      <c r="I35" s="109">
        <v>2.6440000000000001</v>
      </c>
      <c r="J35" s="109">
        <v>0</v>
      </c>
      <c r="K35" s="109">
        <v>1739.596</v>
      </c>
      <c r="L35" s="109">
        <v>848.67399999999998</v>
      </c>
      <c r="M35" s="111">
        <v>2590.9140000000002</v>
      </c>
    </row>
    <row r="36" spans="1:13" x14ac:dyDescent="0.35">
      <c r="A36" s="101" t="s">
        <v>58</v>
      </c>
      <c r="B36" s="109">
        <v>174.00899999999999</v>
      </c>
      <c r="C36" s="109">
        <v>0.183</v>
      </c>
      <c r="D36" s="109">
        <v>0</v>
      </c>
      <c r="E36" s="109">
        <v>1610.325</v>
      </c>
      <c r="F36" s="109">
        <v>211.88499999999999</v>
      </c>
      <c r="G36" s="109">
        <v>1996.4010000000001</v>
      </c>
      <c r="H36" s="109">
        <v>0</v>
      </c>
      <c r="I36" s="109">
        <v>0.29799999999999999</v>
      </c>
      <c r="J36" s="109">
        <v>0</v>
      </c>
      <c r="K36" s="109">
        <v>3138.7240000000002</v>
      </c>
      <c r="L36" s="109">
        <v>582.05799999999999</v>
      </c>
      <c r="M36" s="111">
        <v>3721.08</v>
      </c>
    </row>
    <row r="37" spans="1:13" ht="15" thickBot="1" x14ac:dyDescent="0.4">
      <c r="A37" s="102" t="s">
        <v>59</v>
      </c>
      <c r="B37" s="112">
        <f>B34+B35+B36</f>
        <v>370.63599999999997</v>
      </c>
      <c r="C37" s="112">
        <f t="shared" ref="C37:M37" si="8">C34+C35+C36</f>
        <v>0.47000000000000003</v>
      </c>
      <c r="D37" s="112">
        <f t="shared" si="8"/>
        <v>0</v>
      </c>
      <c r="E37" s="112">
        <f t="shared" si="8"/>
        <v>4059.2370000000001</v>
      </c>
      <c r="F37" s="112">
        <f t="shared" si="8"/>
        <v>821.33799999999997</v>
      </c>
      <c r="G37" s="112">
        <f t="shared" si="8"/>
        <v>5251.68</v>
      </c>
      <c r="H37" s="112">
        <f t="shared" si="8"/>
        <v>0</v>
      </c>
      <c r="I37" s="112">
        <f t="shared" si="8"/>
        <v>12.83</v>
      </c>
      <c r="J37" s="112">
        <f t="shared" si="8"/>
        <v>0</v>
      </c>
      <c r="K37" s="112">
        <f t="shared" si="8"/>
        <v>7044.02</v>
      </c>
      <c r="L37" s="112">
        <f t="shared" si="8"/>
        <v>1960.5329999999999</v>
      </c>
      <c r="M37" s="113">
        <f t="shared" si="8"/>
        <v>9017.384</v>
      </c>
    </row>
    <row r="38" spans="1:13" ht="15" thickBot="1" x14ac:dyDescent="0.4">
      <c r="A38" s="102" t="s">
        <v>62</v>
      </c>
      <c r="B38" s="112">
        <f>B37+B33+B29+B25</f>
        <v>2673.3119999999999</v>
      </c>
      <c r="C38" s="112">
        <f t="shared" ref="C38:M38" si="9">C37+C33+C29+C25</f>
        <v>1.629</v>
      </c>
      <c r="D38" s="112">
        <f t="shared" si="9"/>
        <v>0</v>
      </c>
      <c r="E38" s="112">
        <f t="shared" si="9"/>
        <v>12868.919</v>
      </c>
      <c r="F38" s="112">
        <f t="shared" si="9"/>
        <v>2220.444</v>
      </c>
      <c r="G38" s="112">
        <f t="shared" si="9"/>
        <v>17764.304</v>
      </c>
      <c r="H38" s="112">
        <f t="shared" si="9"/>
        <v>12.712999999999999</v>
      </c>
      <c r="I38" s="112">
        <f t="shared" si="9"/>
        <v>207.66300000000001</v>
      </c>
      <c r="J38" s="112">
        <f t="shared" si="9"/>
        <v>0</v>
      </c>
      <c r="K38" s="112">
        <f t="shared" si="9"/>
        <v>35271.678999999996</v>
      </c>
      <c r="L38" s="112">
        <f t="shared" si="9"/>
        <v>8232.491</v>
      </c>
      <c r="M38" s="113">
        <f t="shared" si="9"/>
        <v>43724.546999999999</v>
      </c>
    </row>
    <row r="39" spans="1:13" x14ac:dyDescent="0.35">
      <c r="A39" s="101" t="s">
        <v>63</v>
      </c>
      <c r="B39" s="109">
        <v>128.142</v>
      </c>
      <c r="C39" s="109">
        <v>6.8000000000000005E-2</v>
      </c>
      <c r="D39" s="109">
        <v>0</v>
      </c>
      <c r="E39" s="109">
        <v>604.03599999999994</v>
      </c>
      <c r="F39" s="109">
        <v>288.27999999999997</v>
      </c>
      <c r="G39" s="109">
        <v>1020.526</v>
      </c>
      <c r="H39" s="109">
        <v>0</v>
      </c>
      <c r="I39" s="109">
        <v>1.4650000000000001</v>
      </c>
      <c r="J39" s="109">
        <v>0</v>
      </c>
      <c r="K39" s="109">
        <v>976.94799999999998</v>
      </c>
      <c r="L39" s="109">
        <v>552.99199999999996</v>
      </c>
      <c r="M39" s="111">
        <v>1531.404</v>
      </c>
    </row>
    <row r="40" spans="1:13" x14ac:dyDescent="0.35">
      <c r="A40" s="101" t="s">
        <v>45</v>
      </c>
      <c r="B40" s="109">
        <v>131.001</v>
      </c>
      <c r="C40" s="109">
        <v>0.35299999999999998</v>
      </c>
      <c r="D40" s="109">
        <v>0</v>
      </c>
      <c r="E40" s="109">
        <v>275.39299999999997</v>
      </c>
      <c r="F40" s="109">
        <v>128.316</v>
      </c>
      <c r="G40" s="109">
        <v>535.06299999999999</v>
      </c>
      <c r="H40" s="109">
        <v>0</v>
      </c>
      <c r="I40" s="109">
        <v>2.0529999999999999</v>
      </c>
      <c r="J40" s="109">
        <v>0</v>
      </c>
      <c r="K40" s="109">
        <v>3201.3870000000002</v>
      </c>
      <c r="L40" s="109">
        <v>700.33500000000004</v>
      </c>
      <c r="M40" s="111">
        <v>3903.7750000000001</v>
      </c>
    </row>
    <row r="41" spans="1:13" x14ac:dyDescent="0.35">
      <c r="A41" s="101" t="s">
        <v>46</v>
      </c>
      <c r="B41" s="109">
        <v>0</v>
      </c>
      <c r="C41" s="109">
        <v>0.19</v>
      </c>
      <c r="D41" s="109">
        <v>0</v>
      </c>
      <c r="E41" s="109">
        <v>910.22199999999998</v>
      </c>
      <c r="F41" s="109">
        <v>116.694</v>
      </c>
      <c r="G41" s="109">
        <v>1027.106</v>
      </c>
      <c r="H41" s="109">
        <v>0.17899999999999999</v>
      </c>
      <c r="I41" s="109">
        <v>78.647999999999996</v>
      </c>
      <c r="J41" s="109">
        <v>0</v>
      </c>
      <c r="K41" s="109">
        <v>3492.4690000000001</v>
      </c>
      <c r="L41" s="109">
        <v>601.73699999999997</v>
      </c>
      <c r="M41" s="111">
        <v>4173.0330000000004</v>
      </c>
    </row>
    <row r="42" spans="1:13" ht="15" thickBot="1" x14ac:dyDescent="0.4">
      <c r="A42" s="102" t="s">
        <v>47</v>
      </c>
      <c r="B42" s="112">
        <f>B39+B40+B41</f>
        <v>259.14300000000003</v>
      </c>
      <c r="C42" s="112">
        <f t="shared" ref="C42:M42" si="10">C39+C40+C41</f>
        <v>0.61099999999999999</v>
      </c>
      <c r="D42" s="112">
        <f t="shared" si="10"/>
        <v>0</v>
      </c>
      <c r="E42" s="112">
        <f t="shared" si="10"/>
        <v>1789.6509999999998</v>
      </c>
      <c r="F42" s="112">
        <f t="shared" si="10"/>
        <v>533.29</v>
      </c>
      <c r="G42" s="112">
        <f t="shared" si="10"/>
        <v>2582.6949999999997</v>
      </c>
      <c r="H42" s="112">
        <f t="shared" si="10"/>
        <v>0.17899999999999999</v>
      </c>
      <c r="I42" s="112">
        <f t="shared" si="10"/>
        <v>82.165999999999997</v>
      </c>
      <c r="J42" s="112">
        <f t="shared" si="10"/>
        <v>0</v>
      </c>
      <c r="K42" s="112">
        <f t="shared" si="10"/>
        <v>7670.8040000000001</v>
      </c>
      <c r="L42" s="112">
        <f t="shared" si="10"/>
        <v>1855.0639999999999</v>
      </c>
      <c r="M42" s="113">
        <f t="shared" si="10"/>
        <v>9608.2119999999995</v>
      </c>
    </row>
    <row r="43" spans="1:13" ht="15" thickBot="1" x14ac:dyDescent="0.4">
      <c r="A43" s="103" t="s">
        <v>48</v>
      </c>
      <c r="B43" s="114">
        <v>208.81100000000001</v>
      </c>
      <c r="C43" s="114">
        <v>0</v>
      </c>
      <c r="D43" s="114">
        <v>0</v>
      </c>
      <c r="E43" s="114">
        <v>49.475000000000001</v>
      </c>
      <c r="F43" s="114">
        <v>100.694</v>
      </c>
      <c r="G43" s="114">
        <v>358.98</v>
      </c>
      <c r="H43" s="114">
        <v>0</v>
      </c>
      <c r="I43" s="114">
        <v>6.5259999999999998</v>
      </c>
      <c r="J43" s="114">
        <v>0</v>
      </c>
      <c r="K43" s="114">
        <v>5571.0439999999999</v>
      </c>
      <c r="L43" s="114">
        <v>513.32500000000005</v>
      </c>
      <c r="M43" s="115">
        <v>6090.8959999999997</v>
      </c>
    </row>
    <row r="44" spans="1:13" x14ac:dyDescent="0.35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</row>
  </sheetData>
  <mergeCells count="2">
    <mergeCell ref="B3:G3"/>
    <mergeCell ref="H3:M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workbookViewId="0">
      <selection activeCell="S24" sqref="S24:X24"/>
    </sheetView>
  </sheetViews>
  <sheetFormatPr defaultColWidth="9.1796875" defaultRowHeight="15.5" x14ac:dyDescent="0.35"/>
  <cols>
    <col min="1" max="1" width="18" style="28" customWidth="1"/>
    <col min="2" max="2" width="13.54296875" style="48" customWidth="1"/>
    <col min="3" max="4" width="12.81640625" style="48" customWidth="1"/>
    <col min="5" max="6" width="11.26953125" style="48" customWidth="1"/>
    <col min="7" max="7" width="13.54296875" style="48" customWidth="1"/>
    <col min="8" max="10" width="11.26953125" style="48" customWidth="1"/>
    <col min="11" max="11" width="13.453125" style="48" customWidth="1"/>
    <col min="12" max="14" width="11.26953125" style="48" customWidth="1"/>
    <col min="15" max="15" width="14.453125" style="48" customWidth="1"/>
    <col min="16" max="17" width="9.1796875" style="28"/>
    <col min="18" max="18" width="16.7265625" style="28" customWidth="1"/>
    <col min="19" max="19" width="13.453125" style="48" customWidth="1"/>
    <col min="20" max="20" width="12.54296875" style="48" customWidth="1"/>
    <col min="21" max="21" width="14.1796875" style="48" customWidth="1"/>
    <col min="22" max="23" width="12.54296875" style="48" customWidth="1"/>
    <col min="24" max="24" width="14.26953125" style="48" customWidth="1"/>
    <col min="25" max="27" width="12.54296875" style="48" customWidth="1"/>
    <col min="28" max="28" width="13" style="48" customWidth="1"/>
    <col min="29" max="31" width="12.54296875" style="48" customWidth="1"/>
    <col min="32" max="16384" width="9.1796875" style="28"/>
  </cols>
  <sheetData>
    <row r="1" spans="1:31" x14ac:dyDescent="0.35">
      <c r="R1" s="6" t="s">
        <v>326</v>
      </c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1" x14ac:dyDescent="0.35">
      <c r="A2" s="6" t="s">
        <v>328</v>
      </c>
      <c r="B2" s="49"/>
      <c r="C2" s="49"/>
      <c r="D2" s="49"/>
      <c r="E2" s="49"/>
      <c r="F2" s="49"/>
      <c r="G2" s="49"/>
      <c r="H2" s="49"/>
      <c r="I2" s="49"/>
      <c r="J2" s="49"/>
    </row>
    <row r="4" spans="1:31" ht="64.5" customHeight="1" thickBot="1" x14ac:dyDescent="0.4">
      <c r="A4" s="39" t="s">
        <v>36</v>
      </c>
      <c r="B4" s="50" t="s">
        <v>0</v>
      </c>
      <c r="C4" s="50" t="s">
        <v>5</v>
      </c>
      <c r="D4" s="50" t="s">
        <v>67</v>
      </c>
      <c r="E4" s="50" t="s">
        <v>1</v>
      </c>
      <c r="F4" s="50" t="s">
        <v>2</v>
      </c>
      <c r="G4" s="50" t="s">
        <v>68</v>
      </c>
      <c r="H4" s="50" t="s">
        <v>69</v>
      </c>
      <c r="I4" s="50" t="s">
        <v>70</v>
      </c>
      <c r="J4" s="50" t="s">
        <v>71</v>
      </c>
      <c r="K4" s="50" t="s">
        <v>72</v>
      </c>
      <c r="L4" s="50" t="s">
        <v>3</v>
      </c>
      <c r="M4" s="50" t="s">
        <v>73</v>
      </c>
      <c r="N4" s="50" t="s">
        <v>74</v>
      </c>
      <c r="O4" s="50" t="s">
        <v>75</v>
      </c>
      <c r="P4" s="40"/>
      <c r="Q4" s="31"/>
      <c r="R4" s="41" t="s">
        <v>178</v>
      </c>
      <c r="S4" s="50" t="s">
        <v>0</v>
      </c>
      <c r="T4" s="50" t="s">
        <v>5</v>
      </c>
      <c r="U4" s="50" t="s">
        <v>67</v>
      </c>
      <c r="V4" s="50" t="s">
        <v>1</v>
      </c>
      <c r="W4" s="50" t="s">
        <v>2</v>
      </c>
      <c r="X4" s="50" t="s">
        <v>68</v>
      </c>
      <c r="Y4" s="50" t="s">
        <v>69</v>
      </c>
      <c r="Z4" s="50" t="s">
        <v>70</v>
      </c>
      <c r="AA4" s="50" t="s">
        <v>71</v>
      </c>
      <c r="AB4" s="50" t="s">
        <v>72</v>
      </c>
      <c r="AC4" s="50" t="s">
        <v>3</v>
      </c>
      <c r="AD4" s="50" t="s">
        <v>73</v>
      </c>
      <c r="AE4" s="50" t="s">
        <v>74</v>
      </c>
    </row>
    <row r="5" spans="1:31" ht="15" customHeight="1" x14ac:dyDescent="0.35">
      <c r="A5" s="31" t="s">
        <v>170</v>
      </c>
      <c r="B5" s="51">
        <v>444.92</v>
      </c>
      <c r="C5" s="51">
        <v>5.1180000000000003</v>
      </c>
      <c r="D5" s="51">
        <v>879.38300000000004</v>
      </c>
      <c r="E5" s="51">
        <v>936.03399999999999</v>
      </c>
      <c r="F5" s="51">
        <v>73.334999999999994</v>
      </c>
      <c r="G5" s="51">
        <v>445.71899999999999</v>
      </c>
      <c r="H5" s="51">
        <v>298.92099999999999</v>
      </c>
      <c r="I5" s="51">
        <v>76.131</v>
      </c>
      <c r="J5" s="51">
        <v>166.23500000000001</v>
      </c>
      <c r="K5" s="51">
        <v>514.74599999999998</v>
      </c>
      <c r="L5" s="51">
        <v>164.65700000000001</v>
      </c>
      <c r="M5" s="51">
        <f t="shared" ref="M5:M12" si="0">N5-SUM(B5:L5)</f>
        <v>142.67200000000003</v>
      </c>
      <c r="N5" s="51">
        <v>4147.8710000000001</v>
      </c>
      <c r="O5" s="51">
        <f t="shared" ref="O5:O12" si="1">N5/N$28*100</f>
        <v>62.098376588962431</v>
      </c>
      <c r="P5" s="42"/>
      <c r="Q5" s="31"/>
      <c r="R5" s="31" t="s">
        <v>13</v>
      </c>
      <c r="S5" s="57">
        <f>B5/$N5*100</f>
        <v>10.726466662053859</v>
      </c>
      <c r="T5" s="57">
        <f t="shared" ref="T5:AE5" si="2">C5/$N5*100</f>
        <v>0.12338860104376438</v>
      </c>
      <c r="U5" s="57">
        <f t="shared" si="2"/>
        <v>21.20082808746945</v>
      </c>
      <c r="V5" s="57">
        <f t="shared" si="2"/>
        <v>22.566613088979864</v>
      </c>
      <c r="W5" s="57">
        <f t="shared" si="2"/>
        <v>1.7680154469606211</v>
      </c>
      <c r="X5" s="57">
        <f t="shared" si="2"/>
        <v>10.74572955619883</v>
      </c>
      <c r="Y5" s="57">
        <f t="shared" si="2"/>
        <v>7.206612741813812</v>
      </c>
      <c r="Z5" s="57">
        <f t="shared" si="2"/>
        <v>1.8354235220912125</v>
      </c>
      <c r="AA5" s="57">
        <f t="shared" si="2"/>
        <v>4.0077186585600177</v>
      </c>
      <c r="AB5" s="57">
        <f t="shared" si="2"/>
        <v>12.409884492550514</v>
      </c>
      <c r="AC5" s="57">
        <f t="shared" si="2"/>
        <v>3.9696750453425382</v>
      </c>
      <c r="AD5" s="57">
        <f t="shared" si="2"/>
        <v>3.4396440969355124</v>
      </c>
      <c r="AE5" s="57">
        <f t="shared" si="2"/>
        <v>100</v>
      </c>
    </row>
    <row r="6" spans="1:31" ht="15" customHeight="1" x14ac:dyDescent="0.35">
      <c r="A6" s="31" t="s">
        <v>171</v>
      </c>
      <c r="B6" s="51">
        <v>0.48499999999999999</v>
      </c>
      <c r="C6" s="51">
        <v>7.7290000000000001</v>
      </c>
      <c r="D6" s="51">
        <v>15.64</v>
      </c>
      <c r="E6" s="51">
        <v>394.69499999999999</v>
      </c>
      <c r="F6" s="51">
        <v>0.189</v>
      </c>
      <c r="G6" s="51">
        <v>0.24099999999999999</v>
      </c>
      <c r="H6" s="51">
        <v>1.3520000000000001</v>
      </c>
      <c r="I6" s="51">
        <v>19.786000000000001</v>
      </c>
      <c r="J6" s="51">
        <v>3.5000000000000003E-2</v>
      </c>
      <c r="K6" s="51">
        <v>1.9930000000000001</v>
      </c>
      <c r="L6" s="51">
        <v>0.41299999999999998</v>
      </c>
      <c r="M6" s="51">
        <f t="shared" si="0"/>
        <v>0.17099999999999227</v>
      </c>
      <c r="N6" s="51">
        <v>442.72899999999998</v>
      </c>
      <c r="O6" s="51">
        <f t="shared" si="1"/>
        <v>6.6281598846383485</v>
      </c>
      <c r="P6" s="42"/>
      <c r="Q6" s="31"/>
      <c r="R6" s="31" t="s">
        <v>12</v>
      </c>
      <c r="S6" s="57">
        <f t="shared" ref="S6:S28" si="3">B6/$N6*100</f>
        <v>0.10954782722613608</v>
      </c>
      <c r="T6" s="57">
        <f t="shared" ref="T6:T28" si="4">C6/$N6*100</f>
        <v>1.7457632095480531</v>
      </c>
      <c r="U6" s="57">
        <f t="shared" ref="U6:U28" si="5">D6/$N6*100</f>
        <v>3.5326350882819968</v>
      </c>
      <c r="V6" s="57">
        <f t="shared" ref="V6:V28" si="6">E6/$N6*100</f>
        <v>89.150473540246963</v>
      </c>
      <c r="W6" s="57">
        <f t="shared" ref="W6:W28" si="7">F6/$N6*100</f>
        <v>4.2689771846886021E-2</v>
      </c>
      <c r="X6" s="57">
        <f t="shared" ref="X6:X28" si="8">G6/$N6*100</f>
        <v>5.4435105899997512E-2</v>
      </c>
      <c r="Y6" s="57">
        <f t="shared" ref="Y6:Y28" si="9">H6/$N6*100</f>
        <v>0.30537868538089896</v>
      </c>
      <c r="Z6" s="57">
        <f t="shared" ref="Z6:Z28" si="10">I6/$N6*100</f>
        <v>4.4690996072089249</v>
      </c>
      <c r="AA6" s="57">
        <f t="shared" ref="AA6:AA28" si="11">J6/$N6*100</f>
        <v>7.9055133049788923E-3</v>
      </c>
      <c r="AB6" s="57">
        <f t="shared" ref="AB6:AB28" si="12">K6/$N6*100</f>
        <v>0.45016251476636948</v>
      </c>
      <c r="AC6" s="57">
        <f t="shared" ref="AC6:AC28" si="13">L6/$N6*100</f>
        <v>9.328505699875092E-2</v>
      </c>
      <c r="AD6" s="57">
        <f t="shared" ref="AD6:AD28" si="14">M6/$N6*100</f>
        <v>3.8624079290037985E-2</v>
      </c>
      <c r="AE6" s="57">
        <f t="shared" ref="AE6:AE28" si="15">N6/$N6*100</f>
        <v>100</v>
      </c>
    </row>
    <row r="7" spans="1:31" ht="15" customHeight="1" x14ac:dyDescent="0.35">
      <c r="A7" s="31" t="s">
        <v>167</v>
      </c>
      <c r="B7" s="51">
        <v>37.466999999999999</v>
      </c>
      <c r="C7" s="51">
        <v>0</v>
      </c>
      <c r="D7" s="51">
        <v>7.0439999999999996</v>
      </c>
      <c r="E7" s="51">
        <v>0</v>
      </c>
      <c r="F7" s="51">
        <v>7.2999999999999995E-2</v>
      </c>
      <c r="G7" s="51">
        <v>8.9999999999999993E-3</v>
      </c>
      <c r="H7" s="51">
        <v>0</v>
      </c>
      <c r="I7" s="51">
        <v>0</v>
      </c>
      <c r="J7" s="51">
        <v>1.474</v>
      </c>
      <c r="K7" s="51">
        <v>0</v>
      </c>
      <c r="L7" s="51">
        <v>4.806</v>
      </c>
      <c r="M7" s="51">
        <f t="shared" si="0"/>
        <v>1.0000000000118803E-3</v>
      </c>
      <c r="N7" s="51">
        <v>50.874000000000002</v>
      </c>
      <c r="O7" s="51">
        <f t="shared" si="1"/>
        <v>0.76164201118763708</v>
      </c>
      <c r="P7" s="42"/>
      <c r="Q7" s="31"/>
      <c r="R7" s="31" t="s">
        <v>167</v>
      </c>
      <c r="S7" s="57">
        <f t="shared" si="3"/>
        <v>73.646656445335537</v>
      </c>
      <c r="T7" s="57">
        <f t="shared" si="4"/>
        <v>0</v>
      </c>
      <c r="U7" s="57">
        <f t="shared" si="5"/>
        <v>13.845972402405943</v>
      </c>
      <c r="V7" s="57">
        <f t="shared" si="6"/>
        <v>0</v>
      </c>
      <c r="W7" s="57">
        <f t="shared" si="7"/>
        <v>0.14349176396587648</v>
      </c>
      <c r="X7" s="57">
        <f t="shared" si="8"/>
        <v>1.7690765420450522E-2</v>
      </c>
      <c r="Y7" s="57">
        <f t="shared" si="9"/>
        <v>0</v>
      </c>
      <c r="Z7" s="57">
        <f t="shared" si="10"/>
        <v>0</v>
      </c>
      <c r="AA7" s="57">
        <f t="shared" si="11"/>
        <v>2.8973542477493415</v>
      </c>
      <c r="AB7" s="57">
        <f t="shared" si="12"/>
        <v>0</v>
      </c>
      <c r="AC7" s="57">
        <f t="shared" si="13"/>
        <v>9.4468687345205797</v>
      </c>
      <c r="AD7" s="57">
        <f t="shared" si="14"/>
        <v>1.9656406022956329E-3</v>
      </c>
      <c r="AE7" s="57">
        <f t="shared" si="15"/>
        <v>100</v>
      </c>
    </row>
    <row r="8" spans="1:31" ht="15" customHeight="1" x14ac:dyDescent="0.35">
      <c r="A8" s="31" t="s">
        <v>364</v>
      </c>
      <c r="B8" s="51">
        <v>0.51100000000000001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2.3780000000000001</v>
      </c>
      <c r="K8" s="51">
        <v>0</v>
      </c>
      <c r="L8" s="51">
        <v>0</v>
      </c>
      <c r="M8" s="51">
        <f t="shared" si="0"/>
        <v>0</v>
      </c>
      <c r="N8" s="51">
        <v>2.8889999999999998</v>
      </c>
      <c r="O8" s="51">
        <f t="shared" si="1"/>
        <v>4.3251636795240855E-2</v>
      </c>
      <c r="P8" s="42"/>
      <c r="Q8" s="31"/>
      <c r="R8" s="31" t="s">
        <v>10</v>
      </c>
      <c r="S8" s="57">
        <f t="shared" si="3"/>
        <v>17.68778123918311</v>
      </c>
      <c r="T8" s="57">
        <f t="shared" si="4"/>
        <v>0</v>
      </c>
      <c r="U8" s="57">
        <f t="shared" si="5"/>
        <v>0</v>
      </c>
      <c r="V8" s="57">
        <f t="shared" si="6"/>
        <v>0</v>
      </c>
      <c r="W8" s="57">
        <f t="shared" si="7"/>
        <v>0</v>
      </c>
      <c r="X8" s="57">
        <f t="shared" si="8"/>
        <v>0</v>
      </c>
      <c r="Y8" s="57">
        <f t="shared" si="9"/>
        <v>0</v>
      </c>
      <c r="Z8" s="57">
        <f t="shared" si="10"/>
        <v>0</v>
      </c>
      <c r="AA8" s="57">
        <f t="shared" si="11"/>
        <v>82.312218760816904</v>
      </c>
      <c r="AB8" s="57">
        <f t="shared" si="12"/>
        <v>0</v>
      </c>
      <c r="AC8" s="57">
        <f t="shared" si="13"/>
        <v>0</v>
      </c>
      <c r="AD8" s="57">
        <f t="shared" si="14"/>
        <v>0</v>
      </c>
      <c r="AE8" s="57">
        <f t="shared" si="15"/>
        <v>100</v>
      </c>
    </row>
    <row r="9" spans="1:31" ht="15" customHeight="1" thickBot="1" x14ac:dyDescent="0.4">
      <c r="A9" s="32" t="s">
        <v>26</v>
      </c>
      <c r="B9" s="52">
        <v>483.38400000000001</v>
      </c>
      <c r="C9" s="52">
        <v>12.847</v>
      </c>
      <c r="D9" s="52">
        <v>902.06700000000001</v>
      </c>
      <c r="E9" s="52">
        <v>1330.729</v>
      </c>
      <c r="F9" s="52">
        <v>73.596000000000004</v>
      </c>
      <c r="G9" s="52">
        <v>445.96899999999999</v>
      </c>
      <c r="H9" s="52">
        <v>300.27300000000002</v>
      </c>
      <c r="I9" s="52">
        <v>95.917000000000002</v>
      </c>
      <c r="J9" s="52">
        <v>170.12299999999999</v>
      </c>
      <c r="K9" s="52">
        <v>516.73900000000003</v>
      </c>
      <c r="L9" s="52">
        <v>169.876</v>
      </c>
      <c r="M9" s="52">
        <f t="shared" si="0"/>
        <v>142.84299999999985</v>
      </c>
      <c r="N9" s="52">
        <v>4644.3630000000003</v>
      </c>
      <c r="O9" s="52">
        <f t="shared" si="1"/>
        <v>69.531430121583668</v>
      </c>
      <c r="P9" s="43"/>
      <c r="Q9" s="31"/>
      <c r="R9" s="33" t="s">
        <v>26</v>
      </c>
      <c r="S9" s="58">
        <f t="shared" si="3"/>
        <v>10.407971986685794</v>
      </c>
      <c r="T9" s="58">
        <f t="shared" si="4"/>
        <v>0.27661489853398624</v>
      </c>
      <c r="U9" s="58">
        <f t="shared" si="5"/>
        <v>19.422835811929428</v>
      </c>
      <c r="V9" s="59">
        <f t="shared" si="6"/>
        <v>28.652562256653923</v>
      </c>
      <c r="W9" s="59">
        <f t="shared" si="7"/>
        <v>1.584630658714661</v>
      </c>
      <c r="X9" s="59">
        <f t="shared" si="8"/>
        <v>9.602371735370383</v>
      </c>
      <c r="Y9" s="59">
        <f t="shared" si="9"/>
        <v>6.4653215091068459</v>
      </c>
      <c r="Z9" s="59">
        <f t="shared" si="10"/>
        <v>2.0652347803132529</v>
      </c>
      <c r="AA9" s="59">
        <f t="shared" si="11"/>
        <v>3.6629996406396312</v>
      </c>
      <c r="AB9" s="59">
        <f t="shared" si="12"/>
        <v>11.126154437110106</v>
      </c>
      <c r="AC9" s="59">
        <f t="shared" si="13"/>
        <v>3.657681365560788</v>
      </c>
      <c r="AD9" s="59">
        <f t="shared" si="14"/>
        <v>3.0756209193811905</v>
      </c>
      <c r="AE9" s="59">
        <f t="shared" si="15"/>
        <v>100</v>
      </c>
    </row>
    <row r="10" spans="1:31" ht="15" customHeight="1" x14ac:dyDescent="0.35">
      <c r="A10" s="31" t="s">
        <v>173</v>
      </c>
      <c r="B10" s="51">
        <v>0</v>
      </c>
      <c r="C10" s="51">
        <v>0</v>
      </c>
      <c r="D10" s="51">
        <v>0.28999999999999998</v>
      </c>
      <c r="E10" s="51">
        <v>389.69900000000001</v>
      </c>
      <c r="F10" s="51">
        <v>0</v>
      </c>
      <c r="G10" s="51">
        <v>0</v>
      </c>
      <c r="H10" s="51">
        <v>1.575</v>
      </c>
      <c r="I10" s="51">
        <v>0</v>
      </c>
      <c r="J10" s="51">
        <v>0</v>
      </c>
      <c r="K10" s="51">
        <v>0</v>
      </c>
      <c r="L10" s="51">
        <v>0</v>
      </c>
      <c r="M10" s="51">
        <f t="shared" si="0"/>
        <v>0</v>
      </c>
      <c r="N10" s="51">
        <v>391.56400000000002</v>
      </c>
      <c r="O10" s="51">
        <f t="shared" si="1"/>
        <v>5.8621612703674941</v>
      </c>
      <c r="P10" s="42"/>
      <c r="Q10" s="31"/>
      <c r="R10" s="33" t="s">
        <v>11</v>
      </c>
      <c r="S10" s="58">
        <f t="shared" si="3"/>
        <v>0</v>
      </c>
      <c r="T10" s="58">
        <f t="shared" si="4"/>
        <v>0</v>
      </c>
      <c r="U10" s="58">
        <f t="shared" si="5"/>
        <v>7.406196688153148E-2</v>
      </c>
      <c r="V10" s="57">
        <f t="shared" si="6"/>
        <v>99.523704937123952</v>
      </c>
      <c r="W10" s="57">
        <f t="shared" si="7"/>
        <v>0</v>
      </c>
      <c r="X10" s="57">
        <f t="shared" si="8"/>
        <v>0</v>
      </c>
      <c r="Y10" s="57">
        <f t="shared" si="9"/>
        <v>0.4022330959945245</v>
      </c>
      <c r="Z10" s="57">
        <f t="shared" si="10"/>
        <v>0</v>
      </c>
      <c r="AA10" s="57">
        <f t="shared" si="11"/>
        <v>0</v>
      </c>
      <c r="AB10" s="57">
        <f t="shared" si="12"/>
        <v>0</v>
      </c>
      <c r="AC10" s="57">
        <f t="shared" si="13"/>
        <v>0</v>
      </c>
      <c r="AD10" s="57">
        <f t="shared" si="14"/>
        <v>0</v>
      </c>
      <c r="AE10" s="57">
        <f t="shared" si="15"/>
        <v>100</v>
      </c>
    </row>
    <row r="11" spans="1:31" ht="15" customHeight="1" x14ac:dyDescent="0.35">
      <c r="A11" s="31" t="s">
        <v>176</v>
      </c>
      <c r="B11" s="51">
        <v>0.01</v>
      </c>
      <c r="C11" s="51">
        <v>0</v>
      </c>
      <c r="D11" s="51">
        <v>12.625999999999999</v>
      </c>
      <c r="E11" s="51">
        <v>82.085999999999999</v>
      </c>
      <c r="F11" s="51">
        <v>1.6E-2</v>
      </c>
      <c r="G11" s="51">
        <v>0.184</v>
      </c>
      <c r="H11" s="51">
        <v>23.486999999999998</v>
      </c>
      <c r="I11" s="51">
        <v>0</v>
      </c>
      <c r="J11" s="51">
        <v>0.54500000000000004</v>
      </c>
      <c r="K11" s="51">
        <v>0</v>
      </c>
      <c r="L11" s="51">
        <v>1.9E-2</v>
      </c>
      <c r="M11" s="51">
        <f t="shared" si="0"/>
        <v>5.2319999999999993</v>
      </c>
      <c r="N11" s="51">
        <v>124.205</v>
      </c>
      <c r="O11" s="51">
        <f t="shared" si="1"/>
        <v>1.8594910170138077</v>
      </c>
      <c r="P11" s="42"/>
      <c r="Q11" s="31"/>
      <c r="R11" s="44" t="s">
        <v>14</v>
      </c>
      <c r="S11" s="60">
        <f t="shared" si="3"/>
        <v>8.0512056680487904E-3</v>
      </c>
      <c r="T11" s="60">
        <f t="shared" si="4"/>
        <v>0</v>
      </c>
      <c r="U11" s="60">
        <f t="shared" si="5"/>
        <v>10.165452276478403</v>
      </c>
      <c r="V11" s="57">
        <f t="shared" si="6"/>
        <v>66.089126846745302</v>
      </c>
      <c r="W11" s="57">
        <f t="shared" si="7"/>
        <v>1.2881929068878065E-2</v>
      </c>
      <c r="X11" s="57">
        <f t="shared" si="8"/>
        <v>0.14814218429209774</v>
      </c>
      <c r="Y11" s="57">
        <f t="shared" si="9"/>
        <v>18.909866752546193</v>
      </c>
      <c r="Z11" s="57">
        <f t="shared" si="10"/>
        <v>0</v>
      </c>
      <c r="AA11" s="57">
        <f t="shared" si="11"/>
        <v>0.43879070890865912</v>
      </c>
      <c r="AB11" s="57">
        <f t="shared" si="12"/>
        <v>0</v>
      </c>
      <c r="AC11" s="57">
        <f t="shared" si="13"/>
        <v>1.5297290769292701E-2</v>
      </c>
      <c r="AD11" s="57">
        <f t="shared" si="14"/>
        <v>4.2123908055231265</v>
      </c>
      <c r="AE11" s="57">
        <f t="shared" si="15"/>
        <v>100</v>
      </c>
    </row>
    <row r="12" spans="1:31" ht="15" customHeight="1" x14ac:dyDescent="0.35">
      <c r="A12" s="31" t="s">
        <v>177</v>
      </c>
      <c r="B12" s="51">
        <v>1.5269999999999999</v>
      </c>
      <c r="C12" s="51">
        <v>0</v>
      </c>
      <c r="D12" s="51">
        <v>13.634</v>
      </c>
      <c r="E12" s="51">
        <v>0</v>
      </c>
      <c r="F12" s="51">
        <v>5.6000000000000001E-2</v>
      </c>
      <c r="G12" s="51">
        <v>1.4E-2</v>
      </c>
      <c r="H12" s="51">
        <v>0.127</v>
      </c>
      <c r="I12" s="51">
        <v>0</v>
      </c>
      <c r="J12" s="51">
        <v>2.9000000000000001E-2</v>
      </c>
      <c r="K12" s="51">
        <v>0.13</v>
      </c>
      <c r="L12" s="51">
        <v>2.4430000000000001</v>
      </c>
      <c r="M12" s="51">
        <f t="shared" si="0"/>
        <v>2.6829999999999998</v>
      </c>
      <c r="N12" s="51">
        <v>20.643000000000001</v>
      </c>
      <c r="O12" s="51">
        <f t="shared" si="1"/>
        <v>0.30904933830535031</v>
      </c>
      <c r="P12" s="42"/>
      <c r="Q12" s="31"/>
      <c r="R12" s="44" t="s">
        <v>15</v>
      </c>
      <c r="S12" s="60">
        <f t="shared" si="3"/>
        <v>7.3971806423484958</v>
      </c>
      <c r="T12" s="60">
        <f t="shared" si="4"/>
        <v>0</v>
      </c>
      <c r="U12" s="60">
        <f t="shared" si="5"/>
        <v>66.046601753621076</v>
      </c>
      <c r="V12" s="57">
        <f t="shared" si="6"/>
        <v>0</v>
      </c>
      <c r="W12" s="57">
        <f t="shared" si="7"/>
        <v>0.2712783994574432</v>
      </c>
      <c r="X12" s="57">
        <f t="shared" si="8"/>
        <v>6.7819599864360799E-2</v>
      </c>
      <c r="Y12" s="57">
        <f t="shared" si="9"/>
        <v>0.61522065591241581</v>
      </c>
      <c r="Z12" s="57">
        <f t="shared" si="10"/>
        <v>0</v>
      </c>
      <c r="AA12" s="57">
        <f t="shared" si="11"/>
        <v>0.14048345686189023</v>
      </c>
      <c r="AB12" s="57">
        <f t="shared" si="12"/>
        <v>0.62975342731192174</v>
      </c>
      <c r="AC12" s="57">
        <f t="shared" si="13"/>
        <v>11.83452017633096</v>
      </c>
      <c r="AD12" s="57">
        <f t="shared" si="14"/>
        <v>12.997141888291431</v>
      </c>
      <c r="AE12" s="57">
        <f t="shared" si="15"/>
        <v>100</v>
      </c>
    </row>
    <row r="13" spans="1:31" ht="15" customHeight="1" thickBot="1" x14ac:dyDescent="0.4">
      <c r="A13" s="32" t="s">
        <v>161</v>
      </c>
      <c r="B13" s="52">
        <f>B14-SUM(B9:B12)</f>
        <v>0.49400000000002819</v>
      </c>
      <c r="C13" s="52">
        <f t="shared" ref="C13:O13" si="16">C14-SUM(C9:C12)</f>
        <v>42.827999999999996</v>
      </c>
      <c r="D13" s="52">
        <f t="shared" si="16"/>
        <v>4.1230000000000473</v>
      </c>
      <c r="E13" s="52">
        <v>3.9999999999906777E-3</v>
      </c>
      <c r="F13" s="52">
        <f t="shared" si="16"/>
        <v>3.9999999999906777E-3</v>
      </c>
      <c r="G13" s="52">
        <f t="shared" si="16"/>
        <v>2.7999999999963165E-2</v>
      </c>
      <c r="H13" s="52">
        <f t="shared" si="16"/>
        <v>1.5229999999999677</v>
      </c>
      <c r="I13" s="52">
        <f t="shared" si="16"/>
        <v>0</v>
      </c>
      <c r="J13" s="52">
        <f t="shared" si="16"/>
        <v>1.2190000000000225</v>
      </c>
      <c r="K13" s="52">
        <f t="shared" si="16"/>
        <v>0</v>
      </c>
      <c r="L13" s="52">
        <f t="shared" si="16"/>
        <v>6.7999999999983629E-2</v>
      </c>
      <c r="M13" s="52">
        <f t="shared" si="16"/>
        <v>0.79600000000024806</v>
      </c>
      <c r="N13" s="52">
        <f t="shared" si="16"/>
        <v>51.081999999999425</v>
      </c>
      <c r="O13" s="52">
        <f t="shared" si="16"/>
        <v>0.76475600926772813</v>
      </c>
      <c r="P13" s="43"/>
      <c r="Q13" s="31"/>
      <c r="R13" s="33" t="s">
        <v>161</v>
      </c>
      <c r="S13" s="58">
        <f t="shared" si="3"/>
        <v>0.96707255001768477</v>
      </c>
      <c r="T13" s="58">
        <f t="shared" si="4"/>
        <v>83.841666340394809</v>
      </c>
      <c r="U13" s="58">
        <f t="shared" si="5"/>
        <v>8.071336282839539</v>
      </c>
      <c r="V13" s="58">
        <f t="shared" si="6"/>
        <v>7.8305469636872523E-3</v>
      </c>
      <c r="W13" s="58">
        <f t="shared" si="7"/>
        <v>7.8305469636872523E-3</v>
      </c>
      <c r="X13" s="58">
        <f t="shared" si="8"/>
        <v>5.4813828745866405E-2</v>
      </c>
      <c r="Y13" s="58">
        <f t="shared" si="9"/>
        <v>2.9814807564308072</v>
      </c>
      <c r="Z13" s="58">
        <f t="shared" si="10"/>
        <v>0</v>
      </c>
      <c r="AA13" s="58">
        <f t="shared" si="11"/>
        <v>2.3863591871892962</v>
      </c>
      <c r="AB13" s="58">
        <f t="shared" si="12"/>
        <v>0</v>
      </c>
      <c r="AC13" s="58">
        <f t="shared" si="13"/>
        <v>0.13311929838296149</v>
      </c>
      <c r="AD13" s="58">
        <f t="shared" si="14"/>
        <v>1.5582788457778807</v>
      </c>
      <c r="AE13" s="58">
        <f t="shared" si="15"/>
        <v>100</v>
      </c>
    </row>
    <row r="14" spans="1:31" ht="18" customHeight="1" thickBot="1" x14ac:dyDescent="0.4">
      <c r="A14" s="45" t="s">
        <v>365</v>
      </c>
      <c r="B14" s="53">
        <v>485.41500000000002</v>
      </c>
      <c r="C14" s="53">
        <v>55.674999999999997</v>
      </c>
      <c r="D14" s="53">
        <v>932.74</v>
      </c>
      <c r="E14" s="53">
        <v>1802.5129999999999</v>
      </c>
      <c r="F14" s="53">
        <v>73.671999999999997</v>
      </c>
      <c r="G14" s="53">
        <v>446.19499999999999</v>
      </c>
      <c r="H14" s="53">
        <v>326.98500000000001</v>
      </c>
      <c r="I14" s="53">
        <v>95.917000000000002</v>
      </c>
      <c r="J14" s="53">
        <v>171.916</v>
      </c>
      <c r="K14" s="53">
        <v>516.86900000000003</v>
      </c>
      <c r="L14" s="53">
        <v>172.40600000000001</v>
      </c>
      <c r="M14" s="53">
        <f>N14-SUM(B14:L14)</f>
        <v>151.55400000000009</v>
      </c>
      <c r="N14" s="53">
        <v>5231.857</v>
      </c>
      <c r="O14" s="53">
        <f>N14/N$28*100</f>
        <v>78.326887756538056</v>
      </c>
      <c r="P14" s="43"/>
      <c r="Q14" s="31"/>
      <c r="R14" s="33" t="s">
        <v>27</v>
      </c>
      <c r="S14" s="58">
        <f t="shared" si="3"/>
        <v>9.2780632192355412</v>
      </c>
      <c r="T14" s="58">
        <f t="shared" si="4"/>
        <v>1.0641537029777381</v>
      </c>
      <c r="U14" s="58">
        <f t="shared" si="5"/>
        <v>17.828086662154565</v>
      </c>
      <c r="V14" s="58">
        <f t="shared" si="6"/>
        <v>34.452642723224272</v>
      </c>
      <c r="W14" s="58">
        <f t="shared" si="7"/>
        <v>1.4081424626093564</v>
      </c>
      <c r="X14" s="58">
        <f t="shared" si="8"/>
        <v>8.5284249932672083</v>
      </c>
      <c r="Y14" s="58">
        <f t="shared" si="9"/>
        <v>6.2498841233619347</v>
      </c>
      <c r="Z14" s="58">
        <f t="shared" si="10"/>
        <v>1.8333261019939955</v>
      </c>
      <c r="AA14" s="58">
        <f t="shared" si="11"/>
        <v>3.2859460799482862</v>
      </c>
      <c r="AB14" s="58">
        <f t="shared" si="12"/>
        <v>9.8792646664463515</v>
      </c>
      <c r="AC14" s="58">
        <f t="shared" si="13"/>
        <v>3.2953117793548259</v>
      </c>
      <c r="AD14" s="58">
        <f t="shared" si="14"/>
        <v>2.896753485425922</v>
      </c>
      <c r="AE14" s="58">
        <f t="shared" si="15"/>
        <v>100</v>
      </c>
    </row>
    <row r="15" spans="1:31" ht="15" customHeight="1" thickBot="1" x14ac:dyDescent="0.4">
      <c r="A15" s="46" t="s">
        <v>162</v>
      </c>
      <c r="B15" s="54">
        <f>B16-SUM(B14)</f>
        <v>1.3759999999999764</v>
      </c>
      <c r="C15" s="54">
        <f t="shared" ref="C15:O15" si="17">C16-SUM(C14)</f>
        <v>10.859000000000009</v>
      </c>
      <c r="D15" s="54">
        <f t="shared" si="17"/>
        <v>6.9999999999936335E-2</v>
      </c>
      <c r="E15" s="54">
        <f t="shared" si="17"/>
        <v>0</v>
      </c>
      <c r="F15" s="54">
        <f t="shared" si="17"/>
        <v>1.9000000000005457E-2</v>
      </c>
      <c r="G15" s="54">
        <f t="shared" si="17"/>
        <v>6.9920000000000186</v>
      </c>
      <c r="H15" s="54">
        <f t="shared" si="17"/>
        <v>6.4999999999997726E-2</v>
      </c>
      <c r="I15" s="54">
        <f t="shared" si="17"/>
        <v>0</v>
      </c>
      <c r="J15" s="54">
        <f t="shared" si="17"/>
        <v>0.24500000000000455</v>
      </c>
      <c r="K15" s="54">
        <f t="shared" si="17"/>
        <v>0.30999999999994543</v>
      </c>
      <c r="L15" s="54">
        <f t="shared" si="17"/>
        <v>0.27099999999998658</v>
      </c>
      <c r="M15" s="54">
        <f t="shared" si="17"/>
        <v>0.15399999999954161</v>
      </c>
      <c r="N15" s="54">
        <f t="shared" si="17"/>
        <v>20.360999999999876</v>
      </c>
      <c r="O15" s="54">
        <f t="shared" si="17"/>
        <v>0.30482747552366618</v>
      </c>
      <c r="P15" s="43"/>
      <c r="Q15" s="31"/>
      <c r="R15" s="33" t="s">
        <v>162</v>
      </c>
      <c r="S15" s="58">
        <f t="shared" si="3"/>
        <v>6.7580177790873952</v>
      </c>
      <c r="T15" s="58">
        <f t="shared" si="4"/>
        <v>53.332351063307669</v>
      </c>
      <c r="U15" s="58">
        <f t="shared" si="5"/>
        <v>0.3437945091102439</v>
      </c>
      <c r="V15" s="58">
        <f t="shared" si="6"/>
        <v>0</v>
      </c>
      <c r="W15" s="58">
        <f t="shared" si="7"/>
        <v>9.3315652472892155E-2</v>
      </c>
      <c r="X15" s="58">
        <f t="shared" si="8"/>
        <v>34.340160110014544</v>
      </c>
      <c r="Y15" s="58">
        <f t="shared" si="9"/>
        <v>0.31923775845979135</v>
      </c>
      <c r="Z15" s="58">
        <f t="shared" si="10"/>
        <v>0</v>
      </c>
      <c r="AA15" s="58">
        <f t="shared" si="11"/>
        <v>1.2032807818869704</v>
      </c>
      <c r="AB15" s="58">
        <f t="shared" si="12"/>
        <v>1.5225185403464827</v>
      </c>
      <c r="AC15" s="58">
        <f t="shared" si="13"/>
        <v>1.3309758852708031</v>
      </c>
      <c r="AD15" s="58">
        <f t="shared" si="14"/>
        <v>0.75634792004097318</v>
      </c>
      <c r="AE15" s="58">
        <f t="shared" si="15"/>
        <v>100</v>
      </c>
    </row>
    <row r="16" spans="1:31" s="47" customFormat="1" ht="15" customHeight="1" thickBot="1" x14ac:dyDescent="0.4">
      <c r="A16" s="45" t="s">
        <v>366</v>
      </c>
      <c r="B16" s="53">
        <v>486.791</v>
      </c>
      <c r="C16" s="53">
        <v>66.534000000000006</v>
      </c>
      <c r="D16" s="53">
        <v>932.81</v>
      </c>
      <c r="E16" s="53">
        <v>1802.5129999999999</v>
      </c>
      <c r="F16" s="53">
        <v>73.691000000000003</v>
      </c>
      <c r="G16" s="53">
        <v>453.18700000000001</v>
      </c>
      <c r="H16" s="53">
        <v>327.05</v>
      </c>
      <c r="I16" s="53">
        <v>95.917000000000002</v>
      </c>
      <c r="J16" s="53">
        <v>172.161</v>
      </c>
      <c r="K16" s="53">
        <v>517.17899999999997</v>
      </c>
      <c r="L16" s="53">
        <v>172.67699999999999</v>
      </c>
      <c r="M16" s="53">
        <f>N16-SUM(B16:L16)</f>
        <v>151.70799999999963</v>
      </c>
      <c r="N16" s="53">
        <v>5252.2179999999998</v>
      </c>
      <c r="O16" s="53">
        <f>N16/N$28*100</f>
        <v>78.631715232061723</v>
      </c>
      <c r="P16" s="43"/>
      <c r="Q16" s="6"/>
      <c r="R16" s="32" t="s">
        <v>9</v>
      </c>
      <c r="S16" s="59">
        <f t="shared" si="3"/>
        <v>9.2682938903145295</v>
      </c>
      <c r="T16" s="59">
        <f t="shared" si="4"/>
        <v>1.2667791017052226</v>
      </c>
      <c r="U16" s="59">
        <f t="shared" si="5"/>
        <v>17.760306217297149</v>
      </c>
      <c r="V16" s="59">
        <f t="shared" si="6"/>
        <v>34.319081957374955</v>
      </c>
      <c r="W16" s="59">
        <f t="shared" si="7"/>
        <v>1.4030453419869473</v>
      </c>
      <c r="X16" s="59">
        <f t="shared" si="8"/>
        <v>8.6284880025924284</v>
      </c>
      <c r="Y16" s="59">
        <f t="shared" si="9"/>
        <v>6.2268930954503414</v>
      </c>
      <c r="Z16" s="59">
        <f t="shared" si="10"/>
        <v>1.8262189421688133</v>
      </c>
      <c r="AA16" s="59">
        <f t="shared" si="11"/>
        <v>3.2778723198465873</v>
      </c>
      <c r="AB16" s="59">
        <f t="shared" si="12"/>
        <v>9.8468685039349086</v>
      </c>
      <c r="AC16" s="59">
        <f t="shared" si="13"/>
        <v>3.2876967406912665</v>
      </c>
      <c r="AD16" s="59">
        <f t="shared" si="14"/>
        <v>2.8884558866368386</v>
      </c>
      <c r="AE16" s="59">
        <f t="shared" si="15"/>
        <v>100</v>
      </c>
    </row>
    <row r="17" spans="1:31" ht="15" customHeight="1" x14ac:dyDescent="0.35">
      <c r="A17" s="31" t="s">
        <v>172</v>
      </c>
      <c r="B17" s="51">
        <v>48.372</v>
      </c>
      <c r="C17" s="51">
        <v>0</v>
      </c>
      <c r="D17" s="51">
        <v>4.9080000000000004</v>
      </c>
      <c r="E17" s="51">
        <v>2.5000000000000001E-2</v>
      </c>
      <c r="F17" s="51">
        <v>10.532</v>
      </c>
      <c r="G17" s="51">
        <v>174.68100000000001</v>
      </c>
      <c r="H17" s="51">
        <v>30.614999999999998</v>
      </c>
      <c r="I17" s="51">
        <v>5.0000000000000001E-3</v>
      </c>
      <c r="J17" s="51">
        <v>35.567</v>
      </c>
      <c r="K17" s="51">
        <v>11.974</v>
      </c>
      <c r="L17" s="51">
        <v>6.3150000000000004</v>
      </c>
      <c r="M17" s="51">
        <f>N17-SUM(B17:L17)</f>
        <v>25.30699999999996</v>
      </c>
      <c r="N17" s="51">
        <v>348.30099999999999</v>
      </c>
      <c r="O17" s="51">
        <f>N17/N$28*100</f>
        <v>5.2144646408512232</v>
      </c>
      <c r="P17" s="42"/>
      <c r="Q17" s="31"/>
      <c r="R17" s="31" t="s">
        <v>17</v>
      </c>
      <c r="S17" s="57">
        <f t="shared" si="3"/>
        <v>13.887987688809392</v>
      </c>
      <c r="T17" s="57">
        <f t="shared" si="4"/>
        <v>0</v>
      </c>
      <c r="U17" s="57">
        <f t="shared" si="5"/>
        <v>1.4091260145678595</v>
      </c>
      <c r="V17" s="57">
        <f t="shared" si="6"/>
        <v>7.177699748206293E-3</v>
      </c>
      <c r="W17" s="57">
        <f t="shared" si="7"/>
        <v>3.0238213499243471</v>
      </c>
      <c r="X17" s="57">
        <f t="shared" si="8"/>
        <v>50.152310788656941</v>
      </c>
      <c r="Y17" s="57">
        <f t="shared" si="9"/>
        <v>8.7898111116534263</v>
      </c>
      <c r="Z17" s="57">
        <f t="shared" si="10"/>
        <v>1.4355399496412586E-3</v>
      </c>
      <c r="AA17" s="57">
        <f t="shared" si="11"/>
        <v>10.211569877778128</v>
      </c>
      <c r="AB17" s="57">
        <f t="shared" si="12"/>
        <v>3.4378310714008862</v>
      </c>
      <c r="AC17" s="57">
        <f t="shared" si="13"/>
        <v>1.8130869563969099</v>
      </c>
      <c r="AD17" s="57">
        <f t="shared" si="14"/>
        <v>7.2658419011142543</v>
      </c>
      <c r="AE17" s="57">
        <f t="shared" si="15"/>
        <v>100</v>
      </c>
    </row>
    <row r="18" spans="1:31" ht="15" customHeight="1" x14ac:dyDescent="0.35">
      <c r="A18" s="31" t="s">
        <v>174</v>
      </c>
      <c r="B18" s="51">
        <v>24.538</v>
      </c>
      <c r="C18" s="51">
        <v>32.408000000000001</v>
      </c>
      <c r="D18" s="51">
        <v>3.0259999999999998</v>
      </c>
      <c r="E18" s="51">
        <v>0</v>
      </c>
      <c r="F18" s="51">
        <v>0.28499999999999998</v>
      </c>
      <c r="G18" s="51">
        <v>25.544</v>
      </c>
      <c r="H18" s="51">
        <v>6.4669999999999996</v>
      </c>
      <c r="I18" s="51">
        <v>5.0999999999999997E-2</v>
      </c>
      <c r="J18" s="51">
        <v>4.5049999999999999</v>
      </c>
      <c r="K18" s="51">
        <v>6.7190000000000003</v>
      </c>
      <c r="L18" s="51">
        <v>1.179</v>
      </c>
      <c r="M18" s="51">
        <f>N18-SUM(B18:L18)</f>
        <v>3.0050000000000239</v>
      </c>
      <c r="N18" s="51">
        <v>107.727</v>
      </c>
      <c r="O18" s="51">
        <f>N18/N$28*100</f>
        <v>1.6127964960335452</v>
      </c>
      <c r="P18" s="42"/>
      <c r="Q18" s="31"/>
      <c r="R18" s="31" t="s">
        <v>18</v>
      </c>
      <c r="S18" s="57">
        <f t="shared" si="3"/>
        <v>22.777947961049691</v>
      </c>
      <c r="T18" s="57">
        <f t="shared" si="4"/>
        <v>30.083451688063345</v>
      </c>
      <c r="U18" s="57">
        <f t="shared" si="5"/>
        <v>2.8089522589508662</v>
      </c>
      <c r="V18" s="57">
        <f t="shared" si="6"/>
        <v>0</v>
      </c>
      <c r="W18" s="57">
        <f t="shared" si="7"/>
        <v>0.26455763179147285</v>
      </c>
      <c r="X18" s="57">
        <f t="shared" si="8"/>
        <v>23.711789987653979</v>
      </c>
      <c r="Y18" s="57">
        <f t="shared" si="9"/>
        <v>6.0031375606858068</v>
      </c>
      <c r="Z18" s="57">
        <f t="shared" si="10"/>
        <v>4.734189200478988E-2</v>
      </c>
      <c r="AA18" s="57">
        <f t="shared" si="11"/>
        <v>4.1818671270897729</v>
      </c>
      <c r="AB18" s="57">
        <f t="shared" si="12"/>
        <v>6.2370622035330046</v>
      </c>
      <c r="AC18" s="57">
        <f t="shared" si="13"/>
        <v>1.0944331504636722</v>
      </c>
      <c r="AD18" s="57">
        <f t="shared" si="14"/>
        <v>2.7894585387136224</v>
      </c>
      <c r="AE18" s="57">
        <f t="shared" si="15"/>
        <v>100</v>
      </c>
    </row>
    <row r="19" spans="1:31" ht="15" customHeight="1" x14ac:dyDescent="0.35">
      <c r="A19" s="31" t="s">
        <v>175</v>
      </c>
      <c r="B19" s="51">
        <v>8.9960000000000004</v>
      </c>
      <c r="C19" s="51">
        <v>0</v>
      </c>
      <c r="D19" s="51">
        <v>7.0000000000000001E-3</v>
      </c>
      <c r="E19" s="51">
        <v>4.3999999999999997E-2</v>
      </c>
      <c r="F19" s="51">
        <v>1E-3</v>
      </c>
      <c r="G19" s="51">
        <v>13.782</v>
      </c>
      <c r="H19" s="51">
        <v>7.5999999999999998E-2</v>
      </c>
      <c r="I19" s="51">
        <v>0</v>
      </c>
      <c r="J19" s="51">
        <v>1E-3</v>
      </c>
      <c r="K19" s="51">
        <v>55.551000000000002</v>
      </c>
      <c r="L19" s="51">
        <v>2E-3</v>
      </c>
      <c r="M19" s="51">
        <f>N19-SUM(B19:L19)</f>
        <v>0.33200000000000784</v>
      </c>
      <c r="N19" s="51">
        <v>78.792000000000002</v>
      </c>
      <c r="O19" s="51">
        <f>N19/N$28*100</f>
        <v>1.1796064265734225</v>
      </c>
      <c r="P19" s="42"/>
      <c r="Q19" s="31"/>
      <c r="R19" s="31" t="s">
        <v>20</v>
      </c>
      <c r="S19" s="57">
        <f t="shared" si="3"/>
        <v>11.417402782008326</v>
      </c>
      <c r="T19" s="57">
        <f t="shared" si="4"/>
        <v>0</v>
      </c>
      <c r="U19" s="57">
        <f t="shared" si="5"/>
        <v>8.884150675195452E-3</v>
      </c>
      <c r="V19" s="57">
        <f t="shared" si="6"/>
        <v>5.584323281551426E-2</v>
      </c>
      <c r="W19" s="57">
        <f t="shared" si="7"/>
        <v>1.2691643821707787E-3</v>
      </c>
      <c r="X19" s="57">
        <f t="shared" si="8"/>
        <v>17.491623515077674</v>
      </c>
      <c r="Y19" s="57">
        <f t="shared" si="9"/>
        <v>9.6456493044979177E-2</v>
      </c>
      <c r="Z19" s="57">
        <f t="shared" si="10"/>
        <v>0</v>
      </c>
      <c r="AA19" s="57">
        <f t="shared" si="11"/>
        <v>1.2691643821707787E-3</v>
      </c>
      <c r="AB19" s="57">
        <f t="shared" si="12"/>
        <v>70.503350593968932</v>
      </c>
      <c r="AC19" s="57">
        <f t="shared" si="13"/>
        <v>2.5383287643415573E-3</v>
      </c>
      <c r="AD19" s="57">
        <f t="shared" si="14"/>
        <v>0.42136257488070855</v>
      </c>
      <c r="AE19" s="57">
        <f t="shared" si="15"/>
        <v>100</v>
      </c>
    </row>
    <row r="20" spans="1:31" ht="15" customHeight="1" thickBot="1" x14ac:dyDescent="0.4">
      <c r="A20" s="32" t="s">
        <v>163</v>
      </c>
      <c r="B20" s="52">
        <f>B21-SUM(B17:B19)</f>
        <v>11.666000000000011</v>
      </c>
      <c r="C20" s="52">
        <f t="shared" ref="C20:O20" si="18">C21-SUM(C17:C19)</f>
        <v>0</v>
      </c>
      <c r="D20" s="52">
        <f t="shared" si="18"/>
        <v>26.704000000000004</v>
      </c>
      <c r="E20" s="52">
        <f t="shared" si="18"/>
        <v>0.374</v>
      </c>
      <c r="F20" s="52">
        <f t="shared" si="18"/>
        <v>0.52700000000000102</v>
      </c>
      <c r="G20" s="52">
        <f t="shared" si="18"/>
        <v>35.738999999999976</v>
      </c>
      <c r="H20" s="52">
        <f t="shared" si="18"/>
        <v>2.6899999999999977</v>
      </c>
      <c r="I20" s="52">
        <f t="shared" si="18"/>
        <v>5.0000000000000044E-3</v>
      </c>
      <c r="J20" s="52">
        <f t="shared" si="18"/>
        <v>2.4560000000000031</v>
      </c>
      <c r="K20" s="52">
        <f t="shared" si="18"/>
        <v>5.9309999999999974</v>
      </c>
      <c r="L20" s="52">
        <f t="shared" si="18"/>
        <v>6.0399999999999991</v>
      </c>
      <c r="M20" s="52">
        <f t="shared" si="18"/>
        <v>7.0970000000001079</v>
      </c>
      <c r="N20" s="52">
        <f t="shared" si="18"/>
        <v>99.228999999999928</v>
      </c>
      <c r="O20" s="52">
        <f t="shared" si="18"/>
        <v>1.485571709087905</v>
      </c>
      <c r="P20" s="43"/>
      <c r="Q20" s="31"/>
      <c r="R20" s="33" t="s">
        <v>163</v>
      </c>
      <c r="S20" s="58">
        <f t="shared" si="3"/>
        <v>11.75664372310516</v>
      </c>
      <c r="T20" s="58">
        <f t="shared" si="4"/>
        <v>0</v>
      </c>
      <c r="U20" s="58">
        <f t="shared" si="5"/>
        <v>26.911487569158233</v>
      </c>
      <c r="V20" s="58">
        <f t="shared" si="6"/>
        <v>0.37690594483467565</v>
      </c>
      <c r="W20" s="58">
        <f t="shared" si="7"/>
        <v>0.53109474044886218</v>
      </c>
      <c r="X20" s="58">
        <f t="shared" si="8"/>
        <v>36.016688669642946</v>
      </c>
      <c r="Y20" s="58">
        <f t="shared" si="9"/>
        <v>2.710901047072932</v>
      </c>
      <c r="Z20" s="58">
        <f t="shared" si="10"/>
        <v>5.0388495298753465E-3</v>
      </c>
      <c r="AA20" s="58">
        <f t="shared" si="11"/>
        <v>2.4750828890747716</v>
      </c>
      <c r="AB20" s="58">
        <f t="shared" si="12"/>
        <v>5.9770833123381291</v>
      </c>
      <c r="AC20" s="58">
        <f t="shared" si="13"/>
        <v>6.0869302320894132</v>
      </c>
      <c r="AD20" s="58">
        <f t="shared" si="14"/>
        <v>7.152143022705169</v>
      </c>
      <c r="AE20" s="58">
        <f t="shared" si="15"/>
        <v>100</v>
      </c>
    </row>
    <row r="21" spans="1:31" ht="15" customHeight="1" thickBot="1" x14ac:dyDescent="0.4">
      <c r="A21" s="45" t="s">
        <v>16</v>
      </c>
      <c r="B21" s="53">
        <v>93.572000000000003</v>
      </c>
      <c r="C21" s="53">
        <v>32.408000000000001</v>
      </c>
      <c r="D21" s="53">
        <v>34.645000000000003</v>
      </c>
      <c r="E21" s="53">
        <v>0.443</v>
      </c>
      <c r="F21" s="53">
        <v>11.345000000000001</v>
      </c>
      <c r="G21" s="53">
        <v>249.74600000000001</v>
      </c>
      <c r="H21" s="53">
        <v>39.847999999999999</v>
      </c>
      <c r="I21" s="53">
        <v>6.0999999999999999E-2</v>
      </c>
      <c r="J21" s="53">
        <v>42.529000000000003</v>
      </c>
      <c r="K21" s="53">
        <v>80.174999999999997</v>
      </c>
      <c r="L21" s="53">
        <v>13.536</v>
      </c>
      <c r="M21" s="53">
        <f>N21-SUM(B21:L21)</f>
        <v>35.741000000000099</v>
      </c>
      <c r="N21" s="53">
        <v>634.04899999999998</v>
      </c>
      <c r="O21" s="53">
        <f>N21/N$28*100</f>
        <v>9.4924392725460951</v>
      </c>
      <c r="P21" s="43"/>
      <c r="Q21" s="31"/>
      <c r="R21" s="32" t="s">
        <v>16</v>
      </c>
      <c r="S21" s="59">
        <f t="shared" si="3"/>
        <v>14.757849945351229</v>
      </c>
      <c r="T21" s="59">
        <f t="shared" si="4"/>
        <v>5.1112768886947224</v>
      </c>
      <c r="U21" s="59">
        <f t="shared" si="5"/>
        <v>5.4640887376212257</v>
      </c>
      <c r="V21" s="59">
        <f t="shared" si="6"/>
        <v>6.9868417109718653E-2</v>
      </c>
      <c r="W21" s="59">
        <f t="shared" si="7"/>
        <v>1.7892938873809439</v>
      </c>
      <c r="X21" s="59">
        <f t="shared" si="8"/>
        <v>39.389069299060488</v>
      </c>
      <c r="Y21" s="59">
        <f t="shared" si="9"/>
        <v>6.2846877764967699</v>
      </c>
      <c r="Z21" s="59">
        <f t="shared" si="10"/>
        <v>9.6207075478393633E-3</v>
      </c>
      <c r="AA21" s="59">
        <f t="shared" si="11"/>
        <v>6.7075257590501689</v>
      </c>
      <c r="AB21" s="59">
        <f t="shared" si="12"/>
        <v>12.644921764721653</v>
      </c>
      <c r="AC21" s="59">
        <f t="shared" si="13"/>
        <v>2.1348507765172724</v>
      </c>
      <c r="AD21" s="59">
        <f t="shared" si="14"/>
        <v>5.6369460404479943</v>
      </c>
      <c r="AE21" s="59">
        <f t="shared" si="15"/>
        <v>100</v>
      </c>
    </row>
    <row r="22" spans="1:31" ht="15" customHeight="1" x14ac:dyDescent="0.35">
      <c r="A22" s="31" t="s">
        <v>23</v>
      </c>
      <c r="B22" s="51">
        <v>28.143000000000001</v>
      </c>
      <c r="C22" s="51">
        <v>0</v>
      </c>
      <c r="D22" s="51">
        <v>0.27700000000000002</v>
      </c>
      <c r="E22" s="51">
        <v>0.52400000000000002</v>
      </c>
      <c r="F22" s="51">
        <v>5.8999999999999997E-2</v>
      </c>
      <c r="G22" s="51">
        <v>29.805</v>
      </c>
      <c r="H22" s="51">
        <v>2.081</v>
      </c>
      <c r="I22" s="51">
        <v>0</v>
      </c>
      <c r="J22" s="51">
        <v>8.375</v>
      </c>
      <c r="K22" s="51">
        <v>8.9049999999999994</v>
      </c>
      <c r="L22" s="51">
        <v>2.395</v>
      </c>
      <c r="M22" s="51">
        <f>N22-SUM(B22:L22)</f>
        <v>4.505999999999986</v>
      </c>
      <c r="N22" s="51">
        <v>85.07</v>
      </c>
      <c r="O22" s="51">
        <f>N22/N$28*100</f>
        <v>1.2735952724718378</v>
      </c>
      <c r="P22" s="42"/>
      <c r="Q22" s="31"/>
      <c r="R22" s="34" t="s">
        <v>23</v>
      </c>
      <c r="S22" s="61">
        <f t="shared" si="3"/>
        <v>33.0821676266604</v>
      </c>
      <c r="T22" s="61">
        <f t="shared" si="4"/>
        <v>0</v>
      </c>
      <c r="U22" s="61">
        <f t="shared" si="5"/>
        <v>0.32561420007053021</v>
      </c>
      <c r="V22" s="61">
        <f t="shared" si="6"/>
        <v>0.61596332432114742</v>
      </c>
      <c r="W22" s="61">
        <f t="shared" si="7"/>
        <v>6.93546491124956E-2</v>
      </c>
      <c r="X22" s="61">
        <f t="shared" si="8"/>
        <v>35.035852827083581</v>
      </c>
      <c r="Y22" s="61">
        <f t="shared" si="9"/>
        <v>2.4462207593746328</v>
      </c>
      <c r="Z22" s="61">
        <f t="shared" si="10"/>
        <v>0</v>
      </c>
      <c r="AA22" s="61">
        <f t="shared" si="11"/>
        <v>9.8448336663923826</v>
      </c>
      <c r="AB22" s="61">
        <f t="shared" si="12"/>
        <v>10.467850005877514</v>
      </c>
      <c r="AC22" s="61">
        <f t="shared" si="13"/>
        <v>2.8153285529563887</v>
      </c>
      <c r="AD22" s="57">
        <f t="shared" si="14"/>
        <v>5.2968143881509189</v>
      </c>
      <c r="AE22" s="57">
        <f t="shared" si="15"/>
        <v>100</v>
      </c>
    </row>
    <row r="23" spans="1:31" ht="15" customHeight="1" x14ac:dyDescent="0.35">
      <c r="A23" s="33" t="s">
        <v>164</v>
      </c>
      <c r="B23" s="55">
        <f t="shared" ref="B23:O23" si="19">B24-SUM(B22:B22)</f>
        <v>34.494999999999997</v>
      </c>
      <c r="C23" s="55">
        <f t="shared" si="19"/>
        <v>38.648000000000003</v>
      </c>
      <c r="D23" s="55">
        <f t="shared" si="19"/>
        <v>71.369</v>
      </c>
      <c r="E23" s="55">
        <f t="shared" si="19"/>
        <v>2.2389999999999999</v>
      </c>
      <c r="F23" s="55">
        <f t="shared" si="19"/>
        <v>0.39200000000000002</v>
      </c>
      <c r="G23" s="55">
        <f t="shared" si="19"/>
        <v>117.72999999999999</v>
      </c>
      <c r="H23" s="55">
        <f t="shared" si="19"/>
        <v>9.5190000000000001</v>
      </c>
      <c r="I23" s="55">
        <f t="shared" si="19"/>
        <v>0</v>
      </c>
      <c r="J23" s="55">
        <f t="shared" si="19"/>
        <v>0.71700000000000053</v>
      </c>
      <c r="K23" s="55">
        <f t="shared" si="19"/>
        <v>16.777000000000001</v>
      </c>
      <c r="L23" s="55">
        <f t="shared" si="19"/>
        <v>0.92700000000000005</v>
      </c>
      <c r="M23" s="55">
        <f t="shared" si="19"/>
        <v>16.713999999999928</v>
      </c>
      <c r="N23" s="55">
        <f t="shared" si="19"/>
        <v>309.52699999999999</v>
      </c>
      <c r="O23" s="55">
        <f t="shared" si="19"/>
        <v>4.633973479515582</v>
      </c>
      <c r="P23" s="43"/>
      <c r="Q23" s="31"/>
      <c r="R23" s="33" t="s">
        <v>164</v>
      </c>
      <c r="S23" s="58">
        <f t="shared" si="3"/>
        <v>11.144423588249166</v>
      </c>
      <c r="T23" s="58">
        <f t="shared" si="4"/>
        <v>12.486148219702969</v>
      </c>
      <c r="U23" s="58">
        <f t="shared" si="5"/>
        <v>23.05743925408769</v>
      </c>
      <c r="V23" s="58">
        <f t="shared" si="6"/>
        <v>0.72336177457863127</v>
      </c>
      <c r="W23" s="58">
        <f t="shared" si="7"/>
        <v>0.12664484843002388</v>
      </c>
      <c r="X23" s="58">
        <f t="shared" si="8"/>
        <v>38.035454096088543</v>
      </c>
      <c r="Y23" s="58">
        <f t="shared" si="9"/>
        <v>3.0753375311362179</v>
      </c>
      <c r="Z23" s="58">
        <f t="shared" si="10"/>
        <v>0</v>
      </c>
      <c r="AA23" s="58">
        <f t="shared" si="11"/>
        <v>0.23164376613348772</v>
      </c>
      <c r="AB23" s="58">
        <f t="shared" si="12"/>
        <v>5.4202056686492623</v>
      </c>
      <c r="AC23" s="58">
        <f t="shared" si="13"/>
        <v>0.29948922064957179</v>
      </c>
      <c r="AD23" s="62">
        <f t="shared" si="14"/>
        <v>5.3998520322944135</v>
      </c>
      <c r="AE23" s="62">
        <f t="shared" si="15"/>
        <v>100</v>
      </c>
    </row>
    <row r="24" spans="1:31" ht="15" customHeight="1" thickBot="1" x14ac:dyDescent="0.4">
      <c r="A24" s="32" t="s">
        <v>21</v>
      </c>
      <c r="B24" s="52">
        <v>62.637999999999998</v>
      </c>
      <c r="C24" s="52">
        <v>38.648000000000003</v>
      </c>
      <c r="D24" s="52">
        <v>71.646000000000001</v>
      </c>
      <c r="E24" s="52">
        <v>2.7629999999999999</v>
      </c>
      <c r="F24" s="52">
        <v>0.45100000000000001</v>
      </c>
      <c r="G24" s="52">
        <v>147.535</v>
      </c>
      <c r="H24" s="52">
        <v>11.6</v>
      </c>
      <c r="I24" s="52">
        <v>0</v>
      </c>
      <c r="J24" s="52">
        <v>9.0920000000000005</v>
      </c>
      <c r="K24" s="52">
        <v>25.681999999999999</v>
      </c>
      <c r="L24" s="52">
        <v>3.3220000000000001</v>
      </c>
      <c r="M24" s="52">
        <f>N24-SUM(B24:L24)</f>
        <v>21.219999999999914</v>
      </c>
      <c r="N24" s="52">
        <v>394.59699999999998</v>
      </c>
      <c r="O24" s="52">
        <f>N24/N$28*100</f>
        <v>5.9075687519874194</v>
      </c>
      <c r="P24" s="43"/>
      <c r="Q24" s="31"/>
      <c r="R24" s="32" t="s">
        <v>21</v>
      </c>
      <c r="S24" s="116">
        <f t="shared" si="3"/>
        <v>15.87391693297212</v>
      </c>
      <c r="T24" s="116">
        <f t="shared" si="4"/>
        <v>9.7942964594256949</v>
      </c>
      <c r="U24" s="116">
        <f t="shared" si="5"/>
        <v>18.156752332126196</v>
      </c>
      <c r="V24" s="116">
        <f t="shared" si="6"/>
        <v>0.70020806037552241</v>
      </c>
      <c r="W24" s="116">
        <f t="shared" si="7"/>
        <v>0.11429382382532052</v>
      </c>
      <c r="X24" s="116">
        <f t="shared" si="8"/>
        <v>37.388778931416105</v>
      </c>
      <c r="Y24" s="59">
        <f t="shared" si="9"/>
        <v>2.9397081072587983</v>
      </c>
      <c r="Z24" s="59">
        <f t="shared" si="10"/>
        <v>0</v>
      </c>
      <c r="AA24" s="59">
        <f t="shared" si="11"/>
        <v>2.3041229406204304</v>
      </c>
      <c r="AB24" s="59">
        <f t="shared" si="12"/>
        <v>6.5084123802259013</v>
      </c>
      <c r="AC24" s="59">
        <f t="shared" si="13"/>
        <v>0.84187158037187304</v>
      </c>
      <c r="AD24" s="59">
        <f t="shared" si="14"/>
        <v>5.3776384513820208</v>
      </c>
      <c r="AE24" s="59">
        <f t="shared" si="15"/>
        <v>100</v>
      </c>
    </row>
    <row r="25" spans="1:31" ht="15" customHeight="1" x14ac:dyDescent="0.35">
      <c r="A25" s="31" t="s">
        <v>25</v>
      </c>
      <c r="B25" s="51">
        <v>0.45500000000000002</v>
      </c>
      <c r="C25" s="51">
        <v>208.81100000000001</v>
      </c>
      <c r="D25" s="51">
        <v>3.3</v>
      </c>
      <c r="E25" s="51">
        <v>0.191</v>
      </c>
      <c r="F25" s="51">
        <v>0</v>
      </c>
      <c r="G25" s="51">
        <v>2.7029999999999998</v>
      </c>
      <c r="H25" s="51">
        <v>0.37</v>
      </c>
      <c r="I25" s="51">
        <v>0</v>
      </c>
      <c r="J25" s="51">
        <v>1.4E-2</v>
      </c>
      <c r="K25" s="51">
        <v>0.16500000000000001</v>
      </c>
      <c r="L25" s="51">
        <v>7.0000000000000001E-3</v>
      </c>
      <c r="M25" s="51">
        <f>N25-SUM(B25:L25)</f>
        <v>8.9999999999946567E-2</v>
      </c>
      <c r="N25" s="51">
        <v>216.10599999999999</v>
      </c>
      <c r="O25" s="51">
        <f>N25/N$28*100</f>
        <v>3.2353541783566357</v>
      </c>
      <c r="P25" s="42"/>
      <c r="Q25" s="31"/>
      <c r="R25" s="31" t="s">
        <v>25</v>
      </c>
      <c r="S25" s="57">
        <f t="shared" si="3"/>
        <v>0.21054482522465828</v>
      </c>
      <c r="T25" s="57">
        <f t="shared" si="4"/>
        <v>96.624341758211258</v>
      </c>
      <c r="U25" s="57">
        <f t="shared" si="5"/>
        <v>1.5270284027282908</v>
      </c>
      <c r="V25" s="57">
        <f t="shared" si="6"/>
        <v>8.8382553006395012E-2</v>
      </c>
      <c r="W25" s="57">
        <f t="shared" si="7"/>
        <v>0</v>
      </c>
      <c r="X25" s="57">
        <f t="shared" si="8"/>
        <v>1.2507750825983546</v>
      </c>
      <c r="Y25" s="57">
        <f t="shared" si="9"/>
        <v>0.17121227545741441</v>
      </c>
      <c r="Z25" s="57">
        <f t="shared" si="10"/>
        <v>0</v>
      </c>
      <c r="AA25" s="57">
        <f t="shared" si="11"/>
        <v>6.47830231460487E-3</v>
      </c>
      <c r="AB25" s="57">
        <f t="shared" si="12"/>
        <v>7.6351420136414536E-2</v>
      </c>
      <c r="AC25" s="57">
        <f t="shared" si="13"/>
        <v>3.239151157302435E-3</v>
      </c>
      <c r="AD25" s="57">
        <f t="shared" si="14"/>
        <v>4.1646229165292301E-2</v>
      </c>
      <c r="AE25" s="57">
        <f t="shared" si="15"/>
        <v>100</v>
      </c>
    </row>
    <row r="26" spans="1:31" ht="15" customHeight="1" x14ac:dyDescent="0.35">
      <c r="A26" s="31" t="s">
        <v>166</v>
      </c>
      <c r="B26" s="51">
        <v>5.2679999999999998</v>
      </c>
      <c r="C26" s="51">
        <v>12.579000000000001</v>
      </c>
      <c r="D26" s="51">
        <v>1.3360000000000001</v>
      </c>
      <c r="E26" s="51">
        <v>0.126</v>
      </c>
      <c r="F26" s="51">
        <v>1.4159999999999999</v>
      </c>
      <c r="G26" s="51">
        <v>38.411999999999999</v>
      </c>
      <c r="H26" s="51">
        <v>2.39</v>
      </c>
      <c r="I26" s="51">
        <v>1E-3</v>
      </c>
      <c r="J26" s="51">
        <v>0.29099999999999998</v>
      </c>
      <c r="K26" s="51">
        <v>10.145</v>
      </c>
      <c r="L26" s="51">
        <v>0.23699999999999999</v>
      </c>
      <c r="M26" s="51">
        <f>N26-SUM(B26:L26)</f>
        <v>8.3000000000000114</v>
      </c>
      <c r="N26" s="51">
        <v>80.501000000000005</v>
      </c>
      <c r="O26" s="51">
        <f>N26/N$28*100</f>
        <v>1.2051921127219398</v>
      </c>
      <c r="P26" s="42"/>
      <c r="Q26" s="31"/>
      <c r="R26" s="31" t="s">
        <v>166</v>
      </c>
      <c r="S26" s="57">
        <f t="shared" si="3"/>
        <v>6.5440180867318416</v>
      </c>
      <c r="T26" s="57">
        <f t="shared" si="4"/>
        <v>15.625892846051601</v>
      </c>
      <c r="U26" s="57">
        <f t="shared" si="5"/>
        <v>1.6596067129600873</v>
      </c>
      <c r="V26" s="57">
        <f t="shared" si="6"/>
        <v>0.15651979478515796</v>
      </c>
      <c r="W26" s="57">
        <f t="shared" si="7"/>
        <v>1.7589843604427273</v>
      </c>
      <c r="X26" s="57">
        <f t="shared" si="8"/>
        <v>47.716177438789572</v>
      </c>
      <c r="Y26" s="57">
        <f t="shared" si="9"/>
        <v>2.968907218543869</v>
      </c>
      <c r="Z26" s="57">
        <f t="shared" si="10"/>
        <v>1.2422205935329995E-3</v>
      </c>
      <c r="AA26" s="57">
        <f t="shared" si="11"/>
        <v>0.36148619271810284</v>
      </c>
      <c r="AB26" s="57">
        <f t="shared" si="12"/>
        <v>12.602327921392279</v>
      </c>
      <c r="AC26" s="57">
        <f t="shared" si="13"/>
        <v>0.29440628066732089</v>
      </c>
      <c r="AD26" s="57">
        <f t="shared" si="14"/>
        <v>10.31043092632391</v>
      </c>
      <c r="AE26" s="57">
        <f t="shared" si="15"/>
        <v>100</v>
      </c>
    </row>
    <row r="27" spans="1:31" ht="15" customHeight="1" thickBot="1" x14ac:dyDescent="0.4">
      <c r="A27" s="33" t="s">
        <v>165</v>
      </c>
      <c r="B27" s="55">
        <f t="shared" ref="B27:O27" si="20">B28-SUM(B24:B26,B21,B16)</f>
        <v>11.323000000000093</v>
      </c>
      <c r="C27" s="55">
        <f t="shared" si="20"/>
        <v>0</v>
      </c>
      <c r="D27" s="55">
        <f t="shared" si="20"/>
        <v>25.91800000000012</v>
      </c>
      <c r="E27" s="55">
        <f t="shared" si="20"/>
        <v>0.41400000000021464</v>
      </c>
      <c r="F27" s="55">
        <f t="shared" si="20"/>
        <v>0.125</v>
      </c>
      <c r="G27" s="55">
        <f t="shared" si="20"/>
        <v>43.189999999999941</v>
      </c>
      <c r="H27" s="55">
        <f t="shared" si="20"/>
        <v>5.7879999999999541</v>
      </c>
      <c r="I27" s="55">
        <f t="shared" si="20"/>
        <v>0</v>
      </c>
      <c r="J27" s="55">
        <f t="shared" si="20"/>
        <v>0.75600000000000023</v>
      </c>
      <c r="K27" s="55">
        <f t="shared" si="20"/>
        <v>12.605999999999995</v>
      </c>
      <c r="L27" s="55">
        <f t="shared" si="20"/>
        <v>0.44599999999999795</v>
      </c>
      <c r="M27" s="55">
        <f t="shared" si="20"/>
        <v>1.4789999999999566</v>
      </c>
      <c r="N27" s="55">
        <f t="shared" si="20"/>
        <v>102.04500000000007</v>
      </c>
      <c r="O27" s="55">
        <f t="shared" si="20"/>
        <v>1.5277304523261819</v>
      </c>
      <c r="P27" s="43"/>
      <c r="Q27" s="31"/>
      <c r="R27" s="32" t="s">
        <v>165</v>
      </c>
      <c r="S27" s="59">
        <f t="shared" si="3"/>
        <v>11.096085060512602</v>
      </c>
      <c r="T27" s="59">
        <f t="shared" si="4"/>
        <v>0</v>
      </c>
      <c r="U27" s="59">
        <f t="shared" si="5"/>
        <v>25.398598657455146</v>
      </c>
      <c r="V27" s="59">
        <f t="shared" si="6"/>
        <v>0.40570336616219738</v>
      </c>
      <c r="W27" s="59">
        <f t="shared" si="7"/>
        <v>0.12249497770591396</v>
      </c>
      <c r="X27" s="59">
        <f t="shared" si="8"/>
        <v>42.324464696947338</v>
      </c>
      <c r="Y27" s="59">
        <f t="shared" si="9"/>
        <v>5.6720074476945959</v>
      </c>
      <c r="Z27" s="59">
        <f t="shared" si="10"/>
        <v>0</v>
      </c>
      <c r="AA27" s="59">
        <f t="shared" si="11"/>
        <v>0.7408496251653679</v>
      </c>
      <c r="AB27" s="59">
        <f t="shared" si="12"/>
        <v>12.353373511686007</v>
      </c>
      <c r="AC27" s="59">
        <f t="shared" si="13"/>
        <v>0.43706208045469902</v>
      </c>
      <c r="AD27" s="59">
        <f t="shared" si="14"/>
        <v>1.4493605762163315</v>
      </c>
      <c r="AE27" s="59">
        <f t="shared" si="15"/>
        <v>100</v>
      </c>
    </row>
    <row r="28" spans="1:31" ht="15" customHeight="1" thickBot="1" x14ac:dyDescent="0.4">
      <c r="A28" s="32" t="s">
        <v>160</v>
      </c>
      <c r="B28" s="52">
        <v>660.04700000000003</v>
      </c>
      <c r="C28" s="52">
        <v>358.98</v>
      </c>
      <c r="D28" s="52">
        <v>1069.655</v>
      </c>
      <c r="E28" s="52">
        <v>1806.45</v>
      </c>
      <c r="F28" s="52">
        <v>87.028000000000006</v>
      </c>
      <c r="G28" s="52">
        <v>934.77300000000002</v>
      </c>
      <c r="H28" s="52">
        <v>387.04599999999999</v>
      </c>
      <c r="I28" s="52">
        <v>95.978999999999999</v>
      </c>
      <c r="J28" s="52">
        <v>224.84299999999999</v>
      </c>
      <c r="K28" s="52">
        <v>645.952</v>
      </c>
      <c r="L28" s="52">
        <v>190.22499999999999</v>
      </c>
      <c r="M28" s="52">
        <f>N28-SUM(B28:L28)</f>
        <v>218.53799999999956</v>
      </c>
      <c r="N28" s="52">
        <v>6679.5159999999996</v>
      </c>
      <c r="O28" s="52">
        <f>N28/N$28*100</f>
        <v>100</v>
      </c>
      <c r="P28" s="43"/>
      <c r="Q28" s="31"/>
      <c r="R28" s="45" t="s">
        <v>160</v>
      </c>
      <c r="S28" s="63">
        <f t="shared" si="3"/>
        <v>9.8816590902694159</v>
      </c>
      <c r="T28" s="63">
        <f t="shared" si="4"/>
        <v>5.3743414942040717</v>
      </c>
      <c r="U28" s="63">
        <f t="shared" si="5"/>
        <v>16.013959694085621</v>
      </c>
      <c r="V28" s="63">
        <f t="shared" si="6"/>
        <v>27.044624191333629</v>
      </c>
      <c r="W28" s="63">
        <f t="shared" si="7"/>
        <v>1.3029087736297063</v>
      </c>
      <c r="X28" s="63">
        <f t="shared" si="8"/>
        <v>13.994621766008198</v>
      </c>
      <c r="Y28" s="63">
        <f t="shared" si="9"/>
        <v>5.7945216389930057</v>
      </c>
      <c r="Z28" s="63">
        <f t="shared" si="10"/>
        <v>1.4369154890863349</v>
      </c>
      <c r="AA28" s="63">
        <f t="shared" si="11"/>
        <v>3.3661570688654692</v>
      </c>
      <c r="AB28" s="63">
        <f t="shared" si="12"/>
        <v>9.6706408069087644</v>
      </c>
      <c r="AC28" s="63">
        <f t="shared" si="13"/>
        <v>2.8478859845533719</v>
      </c>
      <c r="AD28" s="63">
        <f t="shared" si="14"/>
        <v>3.2717640020624184</v>
      </c>
      <c r="AE28" s="63">
        <f t="shared" si="15"/>
        <v>100</v>
      </c>
    </row>
    <row r="29" spans="1:31" ht="15" customHeight="1" x14ac:dyDescent="0.35">
      <c r="A29" s="3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31"/>
      <c r="Q29" s="31"/>
      <c r="R29" s="31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ht="16" x14ac:dyDescent="0.35">
      <c r="A30" s="31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31"/>
      <c r="Q30" s="31"/>
      <c r="R30" s="31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workbookViewId="0">
      <selection activeCell="L13" sqref="L13"/>
    </sheetView>
  </sheetViews>
  <sheetFormatPr defaultColWidth="11.453125" defaultRowHeight="14.5" x14ac:dyDescent="0.35"/>
  <cols>
    <col min="1" max="11" width="11.453125" style="11"/>
    <col min="12" max="12" width="12.1796875" style="11" customWidth="1"/>
    <col min="13" max="14" width="11.453125" style="11"/>
    <col min="15" max="15" width="14" style="11" customWidth="1"/>
    <col min="16" max="31" width="11.453125" style="11"/>
    <col min="32" max="32" width="11.453125" style="94"/>
    <col min="33" max="16384" width="11.453125" style="11"/>
  </cols>
  <sheetData>
    <row r="1" spans="1:32" x14ac:dyDescent="0.35">
      <c r="R1" s="10" t="s">
        <v>327</v>
      </c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32" ht="14.25" customHeight="1" x14ac:dyDescent="0.35">
      <c r="F2" s="10" t="s">
        <v>329</v>
      </c>
      <c r="G2" s="10"/>
      <c r="H2" s="10"/>
      <c r="I2" s="10"/>
      <c r="J2" s="10"/>
      <c r="K2" s="10"/>
      <c r="L2" s="10"/>
      <c r="M2" s="10"/>
      <c r="N2" s="10"/>
      <c r="O2" s="10"/>
    </row>
    <row r="3" spans="1:32" ht="46.5" customHeight="1" thickBot="1" x14ac:dyDescent="0.4">
      <c r="A3" s="38" t="s">
        <v>178</v>
      </c>
      <c r="B3" s="70" t="s">
        <v>126</v>
      </c>
      <c r="C3" s="70" t="s">
        <v>125</v>
      </c>
      <c r="D3" s="70" t="s">
        <v>5</v>
      </c>
      <c r="E3" s="70" t="s">
        <v>6</v>
      </c>
      <c r="F3" s="70" t="s">
        <v>7</v>
      </c>
      <c r="G3" s="70" t="s">
        <v>68</v>
      </c>
      <c r="H3" s="70" t="s">
        <v>8</v>
      </c>
      <c r="I3" s="70" t="s">
        <v>127</v>
      </c>
      <c r="J3" s="70" t="s">
        <v>128</v>
      </c>
      <c r="K3" s="70" t="s">
        <v>129</v>
      </c>
      <c r="L3" s="70" t="s">
        <v>72</v>
      </c>
      <c r="M3" s="70" t="s">
        <v>73</v>
      </c>
      <c r="N3" s="70" t="s">
        <v>130</v>
      </c>
      <c r="O3" s="70" t="s">
        <v>75</v>
      </c>
      <c r="P3" s="65"/>
      <c r="Q3" s="65"/>
      <c r="R3" s="37" t="s">
        <v>178</v>
      </c>
      <c r="S3" s="70" t="s">
        <v>126</v>
      </c>
      <c r="T3" s="70" t="s">
        <v>125</v>
      </c>
      <c r="U3" s="70" t="s">
        <v>5</v>
      </c>
      <c r="V3" s="70" t="s">
        <v>6</v>
      </c>
      <c r="W3" s="70" t="s">
        <v>7</v>
      </c>
      <c r="X3" s="70" t="s">
        <v>68</v>
      </c>
      <c r="Y3" s="70" t="s">
        <v>8</v>
      </c>
      <c r="Z3" s="70" t="s">
        <v>127</v>
      </c>
      <c r="AA3" s="70" t="s">
        <v>128</v>
      </c>
      <c r="AB3" s="70" t="s">
        <v>129</v>
      </c>
      <c r="AC3" s="70" t="s">
        <v>72</v>
      </c>
      <c r="AD3" s="70" t="s">
        <v>73</v>
      </c>
      <c r="AE3" s="70" t="s">
        <v>130</v>
      </c>
    </row>
    <row r="4" spans="1:32" ht="15" customHeight="1" x14ac:dyDescent="0.35">
      <c r="A4" s="84" t="s">
        <v>13</v>
      </c>
      <c r="B4" s="86">
        <v>30.094000000000001</v>
      </c>
      <c r="C4" s="86">
        <v>1E-3</v>
      </c>
      <c r="D4" s="86">
        <v>9.8000000000000004E-2</v>
      </c>
      <c r="E4" s="86">
        <v>13.442</v>
      </c>
      <c r="F4" s="86">
        <v>30.367999999999999</v>
      </c>
      <c r="G4" s="86">
        <v>179.62899999999999</v>
      </c>
      <c r="H4" s="86">
        <v>25.847999999999999</v>
      </c>
      <c r="I4" s="86">
        <v>21.812999999999999</v>
      </c>
      <c r="J4" s="86">
        <v>64.539000000000001</v>
      </c>
      <c r="K4" s="86">
        <v>15.896000000000001</v>
      </c>
      <c r="L4" s="86">
        <v>13.967000000000001</v>
      </c>
      <c r="M4" s="86">
        <f t="shared" ref="M4:M9" si="0">N4-SUM(B4:L4)</f>
        <v>41.322999999999979</v>
      </c>
      <c r="N4" s="86">
        <v>437.01799999999997</v>
      </c>
      <c r="O4" s="86">
        <f t="shared" ref="O4:O9" si="1">N4/N$25*100</f>
        <v>5.7326256127885014</v>
      </c>
      <c r="P4" s="65"/>
      <c r="Q4" s="65"/>
      <c r="R4" s="84" t="s">
        <v>13</v>
      </c>
      <c r="S4" s="86">
        <f t="shared" ref="S4:AE4" si="2">B4/$N4*100</f>
        <v>6.8862152131033509</v>
      </c>
      <c r="T4" s="86">
        <f t="shared" si="2"/>
        <v>2.2882352671972322E-4</v>
      </c>
      <c r="U4" s="86">
        <f t="shared" si="2"/>
        <v>2.2424705618532877E-2</v>
      </c>
      <c r="V4" s="86">
        <f t="shared" si="2"/>
        <v>3.0758458461665197</v>
      </c>
      <c r="W4" s="86">
        <f t="shared" si="2"/>
        <v>6.9489128594245555</v>
      </c>
      <c r="X4" s="86">
        <f t="shared" si="2"/>
        <v>41.103341281137162</v>
      </c>
      <c r="Y4" s="86">
        <f t="shared" si="2"/>
        <v>5.9146305186514061</v>
      </c>
      <c r="Z4" s="86">
        <f t="shared" si="2"/>
        <v>4.9913275883373229</v>
      </c>
      <c r="AA4" s="86">
        <f t="shared" si="2"/>
        <v>14.768041590964218</v>
      </c>
      <c r="AB4" s="86">
        <f t="shared" si="2"/>
        <v>3.6373787807367206</v>
      </c>
      <c r="AC4" s="86">
        <f t="shared" si="2"/>
        <v>3.1959781976943749</v>
      </c>
      <c r="AD4" s="86">
        <f t="shared" si="2"/>
        <v>9.4556745946391185</v>
      </c>
      <c r="AE4" s="86">
        <f t="shared" si="2"/>
        <v>100</v>
      </c>
    </row>
    <row r="5" spans="1:32" ht="15" customHeight="1" x14ac:dyDescent="0.35">
      <c r="A5" s="84" t="s">
        <v>12</v>
      </c>
      <c r="B5" s="86">
        <v>4.0739999999999998</v>
      </c>
      <c r="C5" s="86">
        <v>3.456</v>
      </c>
      <c r="D5" s="86">
        <v>83.122</v>
      </c>
      <c r="E5" s="86">
        <v>4.1589999999999998</v>
      </c>
      <c r="F5" s="86">
        <v>0</v>
      </c>
      <c r="G5" s="86">
        <v>11.442</v>
      </c>
      <c r="H5" s="86">
        <v>1.165</v>
      </c>
      <c r="I5" s="86">
        <v>1.7110000000000001</v>
      </c>
      <c r="J5" s="86">
        <v>0</v>
      </c>
      <c r="K5" s="86">
        <v>8.0039999999999996</v>
      </c>
      <c r="L5" s="86">
        <v>8.6839999999999993</v>
      </c>
      <c r="M5" s="86">
        <f t="shared" si="0"/>
        <v>12.528999999999982</v>
      </c>
      <c r="N5" s="86">
        <v>138.346</v>
      </c>
      <c r="O5" s="86">
        <f t="shared" si="1"/>
        <v>1.8147669501641535</v>
      </c>
      <c r="P5" s="65"/>
      <c r="Q5" s="65"/>
      <c r="R5" s="84" t="s">
        <v>12</v>
      </c>
      <c r="S5" s="86">
        <f t="shared" ref="S5:S25" si="3">B5/$N5*100</f>
        <v>2.9447905974874589</v>
      </c>
      <c r="T5" s="86">
        <f t="shared" ref="T5:T25" si="4">C5/$N5*100</f>
        <v>2.4980845127434113</v>
      </c>
      <c r="U5" s="86">
        <f t="shared" ref="U5:U25" si="5">D5/$N5*100</f>
        <v>60.082691223454233</v>
      </c>
      <c r="V5" s="86">
        <f t="shared" ref="V5:V25" si="6">E5/$N5*100</f>
        <v>3.0062307547742617</v>
      </c>
      <c r="W5" s="86">
        <f t="shared" ref="W5:W25" si="7">F5/$N5*100</f>
        <v>0</v>
      </c>
      <c r="X5" s="86">
        <f t="shared" ref="X5:X25" si="8">G5/$N5*100</f>
        <v>8.2705679961834822</v>
      </c>
      <c r="Y5" s="86">
        <f t="shared" ref="Y5:Y25" si="9">H5/$N5*100</f>
        <v>0.84209156751911873</v>
      </c>
      <c r="Z5" s="86">
        <f t="shared" ref="Z5:Z25" si="10">I5/$N5*100</f>
        <v>1.2367542249143453</v>
      </c>
      <c r="AA5" s="86">
        <f t="shared" ref="AA5:AA25" si="11">J5/$N5*100</f>
        <v>0</v>
      </c>
      <c r="AB5" s="86">
        <f t="shared" ref="AB5:AB25" si="12">K5/$N5*100</f>
        <v>5.7854943402772747</v>
      </c>
      <c r="AC5" s="86">
        <f t="shared" ref="AC5:AC25" si="13">L5/$N5*100</f>
        <v>6.2770155985716958</v>
      </c>
      <c r="AD5" s="86">
        <f t="shared" ref="AD5:AD25" si="14">M5/$N5*100</f>
        <v>9.0562791840746968</v>
      </c>
      <c r="AE5" s="86">
        <f t="shared" ref="AE5:AE25" si="15">N5/$N5*100</f>
        <v>100</v>
      </c>
    </row>
    <row r="6" spans="1:32" ht="15" customHeight="1" x14ac:dyDescent="0.35">
      <c r="A6" s="84" t="s">
        <v>167</v>
      </c>
      <c r="B6" s="86">
        <v>0</v>
      </c>
      <c r="C6" s="86">
        <v>0</v>
      </c>
      <c r="D6" s="86">
        <v>0</v>
      </c>
      <c r="E6" s="86">
        <v>0</v>
      </c>
      <c r="F6" s="86">
        <v>0</v>
      </c>
      <c r="G6" s="86">
        <v>0.14099999999999999</v>
      </c>
      <c r="H6" s="86">
        <v>0</v>
      </c>
      <c r="I6" s="86">
        <v>2E-3</v>
      </c>
      <c r="J6" s="86">
        <v>0</v>
      </c>
      <c r="K6" s="86">
        <v>1.2999999999999999E-2</v>
      </c>
      <c r="L6" s="86">
        <v>0</v>
      </c>
      <c r="M6" s="86">
        <f t="shared" si="0"/>
        <v>2.8999999999999998E-2</v>
      </c>
      <c r="N6" s="86">
        <v>0.185</v>
      </c>
      <c r="O6" s="86">
        <f t="shared" si="1"/>
        <v>2.4267552786518469E-3</v>
      </c>
      <c r="P6" s="65"/>
      <c r="Q6" s="65"/>
      <c r="R6" s="84" t="s">
        <v>167</v>
      </c>
      <c r="S6" s="86">
        <f t="shared" si="3"/>
        <v>0</v>
      </c>
      <c r="T6" s="86">
        <f t="shared" si="4"/>
        <v>0</v>
      </c>
      <c r="U6" s="86">
        <f t="shared" si="5"/>
        <v>0</v>
      </c>
      <c r="V6" s="86">
        <f t="shared" si="6"/>
        <v>0</v>
      </c>
      <c r="W6" s="86">
        <f t="shared" si="7"/>
        <v>0</v>
      </c>
      <c r="X6" s="86">
        <f t="shared" si="8"/>
        <v>76.21621621621621</v>
      </c>
      <c r="Y6" s="86">
        <f t="shared" si="9"/>
        <v>0</v>
      </c>
      <c r="Z6" s="86">
        <f t="shared" si="10"/>
        <v>1.0810810810810811</v>
      </c>
      <c r="AA6" s="86">
        <f t="shared" si="11"/>
        <v>0</v>
      </c>
      <c r="AB6" s="86">
        <f t="shared" si="12"/>
        <v>7.0270270270270272</v>
      </c>
      <c r="AC6" s="86">
        <f t="shared" si="13"/>
        <v>0</v>
      </c>
      <c r="AD6" s="86">
        <f t="shared" si="14"/>
        <v>15.675675675675674</v>
      </c>
      <c r="AE6" s="86">
        <f t="shared" si="15"/>
        <v>100</v>
      </c>
    </row>
    <row r="7" spans="1:32" ht="15" customHeight="1" x14ac:dyDescent="0.35">
      <c r="A7" s="84" t="s">
        <v>10</v>
      </c>
      <c r="B7" s="86">
        <v>0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f t="shared" si="0"/>
        <v>1.6E-2</v>
      </c>
      <c r="N7" s="86">
        <v>1.6E-2</v>
      </c>
      <c r="O7" s="86">
        <f t="shared" si="1"/>
        <v>2.098815376131327E-4</v>
      </c>
      <c r="P7" s="65"/>
      <c r="Q7" s="65"/>
      <c r="R7" s="84" t="s">
        <v>10</v>
      </c>
      <c r="S7" s="86">
        <f t="shared" si="3"/>
        <v>0</v>
      </c>
      <c r="T7" s="86">
        <f t="shared" si="4"/>
        <v>0</v>
      </c>
      <c r="U7" s="86">
        <f t="shared" si="5"/>
        <v>0</v>
      </c>
      <c r="V7" s="86">
        <f t="shared" si="6"/>
        <v>0</v>
      </c>
      <c r="W7" s="86">
        <f t="shared" si="7"/>
        <v>0</v>
      </c>
      <c r="X7" s="86">
        <f t="shared" si="8"/>
        <v>0</v>
      </c>
      <c r="Y7" s="86">
        <f t="shared" si="9"/>
        <v>0</v>
      </c>
      <c r="Z7" s="86">
        <f t="shared" si="10"/>
        <v>0</v>
      </c>
      <c r="AA7" s="86">
        <f t="shared" si="11"/>
        <v>0</v>
      </c>
      <c r="AB7" s="86">
        <f t="shared" si="12"/>
        <v>0</v>
      </c>
      <c r="AC7" s="86">
        <f t="shared" si="13"/>
        <v>0</v>
      </c>
      <c r="AD7" s="86">
        <f t="shared" si="14"/>
        <v>100</v>
      </c>
      <c r="AE7" s="86">
        <f t="shared" si="15"/>
        <v>100</v>
      </c>
    </row>
    <row r="8" spans="1:32" ht="15" customHeight="1" thickBot="1" x14ac:dyDescent="0.4">
      <c r="A8" s="27" t="s">
        <v>26</v>
      </c>
      <c r="B8" s="83">
        <v>34.167999999999999</v>
      </c>
      <c r="C8" s="83">
        <v>3.4580000000000002</v>
      </c>
      <c r="D8" s="83">
        <v>83.22</v>
      </c>
      <c r="E8" s="83">
        <v>17.602</v>
      </c>
      <c r="F8" s="83">
        <v>30.367999999999999</v>
      </c>
      <c r="G8" s="83">
        <v>191.21299999999999</v>
      </c>
      <c r="H8" s="83">
        <v>27.013000000000002</v>
      </c>
      <c r="I8" s="83">
        <v>23.524999999999999</v>
      </c>
      <c r="J8" s="83">
        <v>64.539000000000001</v>
      </c>
      <c r="K8" s="83">
        <v>23.913</v>
      </c>
      <c r="L8" s="83">
        <v>22.65</v>
      </c>
      <c r="M8" s="83">
        <f t="shared" si="0"/>
        <v>53.894999999999982</v>
      </c>
      <c r="N8" s="83">
        <v>575.56399999999996</v>
      </c>
      <c r="O8" s="83">
        <f t="shared" si="1"/>
        <v>7.5500160821728199</v>
      </c>
      <c r="P8" s="65"/>
      <c r="Q8" s="65"/>
      <c r="R8" s="27" t="s">
        <v>26</v>
      </c>
      <c r="S8" s="83">
        <f t="shared" si="3"/>
        <v>5.9364379982069764</v>
      </c>
      <c r="T8" s="83">
        <f t="shared" si="4"/>
        <v>0.60080199595527173</v>
      </c>
      <c r="U8" s="83">
        <f t="shared" si="5"/>
        <v>14.458861221341154</v>
      </c>
      <c r="V8" s="83">
        <f t="shared" si="6"/>
        <v>3.0582176786595414</v>
      </c>
      <c r="W8" s="83">
        <f t="shared" si="7"/>
        <v>5.2762160246297549</v>
      </c>
      <c r="X8" s="83">
        <f t="shared" si="8"/>
        <v>33.221848482531918</v>
      </c>
      <c r="Y8" s="83">
        <f t="shared" si="9"/>
        <v>4.6933095190109189</v>
      </c>
      <c r="Z8" s="83">
        <f t="shared" si="10"/>
        <v>4.0872952443168789</v>
      </c>
      <c r="AA8" s="83">
        <f t="shared" si="11"/>
        <v>11.213175250710608</v>
      </c>
      <c r="AB8" s="83">
        <f t="shared" si="12"/>
        <v>4.1547073826716057</v>
      </c>
      <c r="AC8" s="83">
        <f t="shared" si="13"/>
        <v>3.9352704477694922</v>
      </c>
      <c r="AD8" s="83">
        <f t="shared" si="14"/>
        <v>9.3638587541958813</v>
      </c>
      <c r="AE8" s="83">
        <f t="shared" si="15"/>
        <v>100</v>
      </c>
    </row>
    <row r="9" spans="1:32" ht="15" customHeight="1" x14ac:dyDescent="0.35">
      <c r="A9" s="84" t="s">
        <v>15</v>
      </c>
      <c r="B9" s="86">
        <v>0</v>
      </c>
      <c r="C9" s="86">
        <v>0</v>
      </c>
      <c r="D9" s="86">
        <v>0</v>
      </c>
      <c r="E9" s="86">
        <v>2.89</v>
      </c>
      <c r="F9" s="86">
        <v>0.06</v>
      </c>
      <c r="G9" s="86">
        <v>20.117000000000001</v>
      </c>
      <c r="H9" s="86">
        <v>0</v>
      </c>
      <c r="I9" s="86">
        <v>3.7010000000000001</v>
      </c>
      <c r="J9" s="86">
        <v>10.497999999999999</v>
      </c>
      <c r="K9" s="86">
        <v>19.75</v>
      </c>
      <c r="L9" s="86">
        <v>10.802</v>
      </c>
      <c r="M9" s="86">
        <f t="shared" si="0"/>
        <v>27.370000000000005</v>
      </c>
      <c r="N9" s="86">
        <v>95.188000000000002</v>
      </c>
      <c r="O9" s="86">
        <f t="shared" si="1"/>
        <v>1.2486377376449298</v>
      </c>
      <c r="P9" s="65"/>
      <c r="Q9" s="65"/>
      <c r="R9" s="84" t="s">
        <v>15</v>
      </c>
      <c r="S9" s="86">
        <f t="shared" si="3"/>
        <v>0</v>
      </c>
      <c r="T9" s="86">
        <f t="shared" si="4"/>
        <v>0</v>
      </c>
      <c r="U9" s="86">
        <f t="shared" si="5"/>
        <v>0</v>
      </c>
      <c r="V9" s="86">
        <f t="shared" si="6"/>
        <v>3.0360969870151697</v>
      </c>
      <c r="W9" s="86">
        <f t="shared" si="7"/>
        <v>6.3033155439761318E-2</v>
      </c>
      <c r="X9" s="86">
        <f t="shared" si="8"/>
        <v>21.133966466361308</v>
      </c>
      <c r="Y9" s="86">
        <f t="shared" si="9"/>
        <v>0</v>
      </c>
      <c r="Z9" s="86">
        <f t="shared" si="10"/>
        <v>3.8880951380426105</v>
      </c>
      <c r="AA9" s="86">
        <f t="shared" si="11"/>
        <v>11.028701096776903</v>
      </c>
      <c r="AB9" s="86">
        <f t="shared" si="12"/>
        <v>20.7484136655881</v>
      </c>
      <c r="AC9" s="86">
        <f t="shared" si="13"/>
        <v>11.348069084338361</v>
      </c>
      <c r="AD9" s="86">
        <f t="shared" si="14"/>
        <v>28.75362440643779</v>
      </c>
      <c r="AE9" s="86">
        <f t="shared" si="15"/>
        <v>100</v>
      </c>
    </row>
    <row r="10" spans="1:32" ht="15" customHeight="1" thickBot="1" x14ac:dyDescent="0.4">
      <c r="A10" s="95" t="s">
        <v>161</v>
      </c>
      <c r="B10" s="87">
        <f>B11-SUM(B8:B9)</f>
        <v>1.8000000000000682E-2</v>
      </c>
      <c r="C10" s="87">
        <f t="shared" ref="C10:O10" si="16">C11-SUM(C8:C9)</f>
        <v>0</v>
      </c>
      <c r="D10" s="87">
        <f t="shared" si="16"/>
        <v>0</v>
      </c>
      <c r="E10" s="87">
        <f t="shared" si="16"/>
        <v>8.0999999999999517E-2</v>
      </c>
      <c r="F10" s="87">
        <f t="shared" si="16"/>
        <v>0.18000000000000327</v>
      </c>
      <c r="G10" s="87">
        <f t="shared" si="16"/>
        <v>2.5270000000000152</v>
      </c>
      <c r="H10" s="87">
        <f t="shared" si="16"/>
        <v>0</v>
      </c>
      <c r="I10" s="87">
        <f t="shared" si="16"/>
        <v>1.9540000000000006</v>
      </c>
      <c r="J10" s="87">
        <f t="shared" si="16"/>
        <v>16.317999999999998</v>
      </c>
      <c r="K10" s="87">
        <f t="shared" si="16"/>
        <v>0.23900000000000432</v>
      </c>
      <c r="L10" s="87">
        <f t="shared" si="16"/>
        <v>2.1200000000000045</v>
      </c>
      <c r="M10" s="87">
        <f t="shared" si="16"/>
        <v>10.930999999999926</v>
      </c>
      <c r="N10" s="87">
        <f t="shared" si="16"/>
        <v>34.368000000000052</v>
      </c>
      <c r="O10" s="87">
        <f t="shared" si="16"/>
        <v>0.45082554279300879</v>
      </c>
      <c r="P10" s="65"/>
      <c r="Q10" s="65"/>
      <c r="R10" s="27" t="s">
        <v>161</v>
      </c>
      <c r="S10" s="83">
        <f t="shared" si="3"/>
        <v>5.2374301675979562E-2</v>
      </c>
      <c r="T10" s="83">
        <f t="shared" si="4"/>
        <v>0</v>
      </c>
      <c r="U10" s="83">
        <f t="shared" si="5"/>
        <v>0</v>
      </c>
      <c r="V10" s="83">
        <f t="shared" si="6"/>
        <v>0.23568435754189768</v>
      </c>
      <c r="W10" s="83">
        <f t="shared" si="7"/>
        <v>0.5237430167597853</v>
      </c>
      <c r="X10" s="83">
        <f t="shared" si="8"/>
        <v>7.3527700186220066</v>
      </c>
      <c r="Y10" s="83">
        <f t="shared" si="9"/>
        <v>0</v>
      </c>
      <c r="Z10" s="83">
        <f t="shared" si="10"/>
        <v>5.6855214152700118</v>
      </c>
      <c r="AA10" s="83">
        <f t="shared" si="11"/>
        <v>47.480214152700107</v>
      </c>
      <c r="AB10" s="83">
        <f t="shared" si="12"/>
        <v>0.69541433891993698</v>
      </c>
      <c r="AC10" s="83">
        <f t="shared" si="13"/>
        <v>6.1685288640595939</v>
      </c>
      <c r="AD10" s="83">
        <f t="shared" si="14"/>
        <v>31.805749534450388</v>
      </c>
      <c r="AE10" s="83">
        <f t="shared" si="15"/>
        <v>100</v>
      </c>
    </row>
    <row r="11" spans="1:32" ht="15" customHeight="1" thickBot="1" x14ac:dyDescent="0.4">
      <c r="A11" s="27" t="s">
        <v>27</v>
      </c>
      <c r="B11" s="83">
        <v>34.186</v>
      </c>
      <c r="C11" s="83">
        <v>3.4580000000000002</v>
      </c>
      <c r="D11" s="83">
        <v>83.22</v>
      </c>
      <c r="E11" s="83">
        <v>20.573</v>
      </c>
      <c r="F11" s="83">
        <v>30.608000000000001</v>
      </c>
      <c r="G11" s="83">
        <v>213.857</v>
      </c>
      <c r="H11" s="83">
        <v>27.013000000000002</v>
      </c>
      <c r="I11" s="83">
        <v>29.18</v>
      </c>
      <c r="J11" s="83">
        <v>91.355000000000004</v>
      </c>
      <c r="K11" s="83">
        <v>43.902000000000001</v>
      </c>
      <c r="L11" s="83">
        <v>35.572000000000003</v>
      </c>
      <c r="M11" s="83">
        <f>N11-SUM(B11:L11)</f>
        <v>92.195999999999913</v>
      </c>
      <c r="N11" s="83">
        <v>705.12</v>
      </c>
      <c r="O11" s="83">
        <f>N11/N$25*100</f>
        <v>9.2494793626107583</v>
      </c>
      <c r="P11" s="88"/>
      <c r="Q11" s="65"/>
      <c r="R11" s="27" t="s">
        <v>27</v>
      </c>
      <c r="S11" s="83">
        <f t="shared" si="3"/>
        <v>4.8482527796687087</v>
      </c>
      <c r="T11" s="83">
        <f t="shared" si="4"/>
        <v>0.49041297935103245</v>
      </c>
      <c r="U11" s="83">
        <f t="shared" si="5"/>
        <v>11.802246426140231</v>
      </c>
      <c r="V11" s="83">
        <f t="shared" si="6"/>
        <v>2.9176594054912641</v>
      </c>
      <c r="W11" s="83">
        <f t="shared" si="7"/>
        <v>4.3408214204674378</v>
      </c>
      <c r="X11" s="83">
        <f t="shared" si="8"/>
        <v>30.329163830270023</v>
      </c>
      <c r="Y11" s="83">
        <f t="shared" si="9"/>
        <v>3.8309791241207174</v>
      </c>
      <c r="Z11" s="83">
        <f t="shared" si="10"/>
        <v>4.1383027002496027</v>
      </c>
      <c r="AA11" s="83">
        <f t="shared" si="11"/>
        <v>12.9559507601543</v>
      </c>
      <c r="AB11" s="83">
        <f t="shared" si="12"/>
        <v>6.2261742682096664</v>
      </c>
      <c r="AC11" s="83">
        <f t="shared" si="13"/>
        <v>5.0448150669389609</v>
      </c>
      <c r="AD11" s="83">
        <f t="shared" si="14"/>
        <v>13.07522123893804</v>
      </c>
      <c r="AE11" s="83">
        <f t="shared" si="15"/>
        <v>100</v>
      </c>
      <c r="AF11" s="92"/>
    </row>
    <row r="12" spans="1:32" ht="15" customHeight="1" thickBot="1" x14ac:dyDescent="0.4">
      <c r="A12" s="91" t="s">
        <v>162</v>
      </c>
      <c r="B12" s="85">
        <f>B13-B11</f>
        <v>0</v>
      </c>
      <c r="C12" s="85">
        <f t="shared" ref="C12:O12" si="17">C13-C11</f>
        <v>0</v>
      </c>
      <c r="D12" s="85">
        <f t="shared" si="17"/>
        <v>0</v>
      </c>
      <c r="E12" s="85">
        <f t="shared" si="17"/>
        <v>3.0000000000001137E-3</v>
      </c>
      <c r="F12" s="85">
        <f t="shared" si="17"/>
        <v>0</v>
      </c>
      <c r="G12" s="85">
        <f t="shared" si="17"/>
        <v>3.0000000000143245E-3</v>
      </c>
      <c r="H12" s="85">
        <f t="shared" si="17"/>
        <v>0</v>
      </c>
      <c r="I12" s="85">
        <f t="shared" si="17"/>
        <v>6.0000000000002274E-3</v>
      </c>
      <c r="J12" s="85">
        <f t="shared" si="17"/>
        <v>0</v>
      </c>
      <c r="K12" s="85">
        <f t="shared" si="17"/>
        <v>0.30499999999999972</v>
      </c>
      <c r="L12" s="85">
        <f t="shared" si="17"/>
        <v>3.4999999999996589E-2</v>
      </c>
      <c r="M12" s="85">
        <f t="shared" si="17"/>
        <v>1.3720000000001846</v>
      </c>
      <c r="N12" s="85">
        <f t="shared" si="17"/>
        <v>1.7240000000000464</v>
      </c>
      <c r="O12" s="85">
        <f t="shared" si="17"/>
        <v>2.2614735677816356E-2</v>
      </c>
      <c r="P12" s="65"/>
      <c r="Q12" s="65"/>
      <c r="R12" s="27" t="s">
        <v>162</v>
      </c>
      <c r="S12" s="83">
        <f t="shared" si="3"/>
        <v>0</v>
      </c>
      <c r="T12" s="83">
        <f t="shared" si="4"/>
        <v>0</v>
      </c>
      <c r="U12" s="83">
        <f t="shared" si="5"/>
        <v>0</v>
      </c>
      <c r="V12" s="83">
        <f t="shared" si="6"/>
        <v>0.17401392111369102</v>
      </c>
      <c r="W12" s="83">
        <f t="shared" si="7"/>
        <v>0</v>
      </c>
      <c r="X12" s="83">
        <f t="shared" si="8"/>
        <v>0.1740139211145153</v>
      </c>
      <c r="Y12" s="83">
        <f t="shared" si="9"/>
        <v>0</v>
      </c>
      <c r="Z12" s="83">
        <f t="shared" si="10"/>
        <v>0.34802784222738203</v>
      </c>
      <c r="AA12" s="83">
        <f t="shared" si="11"/>
        <v>0</v>
      </c>
      <c r="AB12" s="83">
        <f t="shared" si="12"/>
        <v>17.691415313224564</v>
      </c>
      <c r="AC12" s="83">
        <f t="shared" si="13"/>
        <v>2.0301624129927873</v>
      </c>
      <c r="AD12" s="83">
        <f t="shared" si="14"/>
        <v>79.58236658933572</v>
      </c>
      <c r="AE12" s="83">
        <f t="shared" si="15"/>
        <v>100</v>
      </c>
    </row>
    <row r="13" spans="1:32" ht="15" customHeight="1" thickBot="1" x14ac:dyDescent="0.4">
      <c r="A13" s="27" t="s">
        <v>9</v>
      </c>
      <c r="B13" s="83">
        <v>34.186</v>
      </c>
      <c r="C13" s="83">
        <v>3.4580000000000002</v>
      </c>
      <c r="D13" s="83">
        <v>83.22</v>
      </c>
      <c r="E13" s="83">
        <v>20.576000000000001</v>
      </c>
      <c r="F13" s="83">
        <v>30.608000000000001</v>
      </c>
      <c r="G13" s="83">
        <v>213.86</v>
      </c>
      <c r="H13" s="83">
        <v>27.013000000000002</v>
      </c>
      <c r="I13" s="83">
        <v>29.186</v>
      </c>
      <c r="J13" s="83">
        <v>91.355000000000004</v>
      </c>
      <c r="K13" s="83">
        <v>44.207000000000001</v>
      </c>
      <c r="L13" s="83">
        <v>35.606999999999999</v>
      </c>
      <c r="M13" s="83">
        <f>N13-SUM(B13:L13)</f>
        <v>93.568000000000097</v>
      </c>
      <c r="N13" s="83">
        <v>706.84400000000005</v>
      </c>
      <c r="O13" s="83">
        <f>N13/N$25*100</f>
        <v>9.2720940982885747</v>
      </c>
      <c r="P13" s="88"/>
      <c r="Q13" s="65"/>
      <c r="R13" s="27" t="s">
        <v>9</v>
      </c>
      <c r="S13" s="83">
        <f t="shared" si="3"/>
        <v>4.8364278398062375</v>
      </c>
      <c r="T13" s="83">
        <f t="shared" si="4"/>
        <v>0.48921685690194727</v>
      </c>
      <c r="U13" s="83">
        <f t="shared" si="5"/>
        <v>11.773460622145762</v>
      </c>
      <c r="V13" s="83">
        <f t="shared" si="6"/>
        <v>2.910967625105398</v>
      </c>
      <c r="W13" s="83">
        <f t="shared" si="7"/>
        <v>4.330234111062695</v>
      </c>
      <c r="X13" s="83">
        <f t="shared" si="8"/>
        <v>30.255615100361606</v>
      </c>
      <c r="Y13" s="83">
        <f t="shared" si="9"/>
        <v>3.821635325474928</v>
      </c>
      <c r="Z13" s="83">
        <f t="shared" si="10"/>
        <v>4.1290581797398005</v>
      </c>
      <c r="AA13" s="83">
        <f t="shared" si="11"/>
        <v>12.924351059073855</v>
      </c>
      <c r="AB13" s="83">
        <f t="shared" si="12"/>
        <v>6.2541381125113888</v>
      </c>
      <c r="AC13" s="83">
        <f t="shared" si="13"/>
        <v>5.0374622971971181</v>
      </c>
      <c r="AD13" s="83">
        <f t="shared" si="14"/>
        <v>13.237432870619273</v>
      </c>
      <c r="AE13" s="83">
        <f t="shared" si="15"/>
        <v>100</v>
      </c>
      <c r="AF13" s="92"/>
    </row>
    <row r="14" spans="1:32" ht="15" customHeight="1" x14ac:dyDescent="0.35">
      <c r="A14" s="84" t="s">
        <v>169</v>
      </c>
      <c r="B14" s="86">
        <v>0</v>
      </c>
      <c r="C14" s="86">
        <v>0</v>
      </c>
      <c r="D14" s="86">
        <v>2702.3829999999998</v>
      </c>
      <c r="E14" s="86">
        <v>0.8</v>
      </c>
      <c r="F14" s="86">
        <v>0</v>
      </c>
      <c r="G14" s="86">
        <v>0.26800000000000002</v>
      </c>
      <c r="H14" s="86">
        <v>1E-3</v>
      </c>
      <c r="I14" s="86">
        <v>0</v>
      </c>
      <c r="J14" s="86">
        <v>0</v>
      </c>
      <c r="K14" s="86">
        <v>0</v>
      </c>
      <c r="L14" s="86">
        <v>0</v>
      </c>
      <c r="M14" s="86">
        <f>N14-SUM(B14:L14)</f>
        <v>10.961999999999989</v>
      </c>
      <c r="N14" s="86">
        <v>2714.4140000000002</v>
      </c>
      <c r="O14" s="86">
        <f>N14/N$25*100</f>
        <v>35.606586502413379</v>
      </c>
      <c r="P14" s="65"/>
      <c r="Q14" s="65"/>
      <c r="R14" s="84" t="s">
        <v>169</v>
      </c>
      <c r="S14" s="86">
        <f t="shared" si="3"/>
        <v>0</v>
      </c>
      <c r="T14" s="86">
        <f t="shared" si="4"/>
        <v>0</v>
      </c>
      <c r="U14" s="86">
        <f t="shared" si="5"/>
        <v>99.556773579859211</v>
      </c>
      <c r="V14" s="86">
        <f t="shared" si="6"/>
        <v>2.9472291256971119E-2</v>
      </c>
      <c r="W14" s="86">
        <f t="shared" si="7"/>
        <v>0</v>
      </c>
      <c r="X14" s="86">
        <f t="shared" si="8"/>
        <v>9.873217571085325E-3</v>
      </c>
      <c r="Y14" s="86">
        <f t="shared" si="9"/>
        <v>3.6840364071213897E-5</v>
      </c>
      <c r="Z14" s="86">
        <f t="shared" si="10"/>
        <v>0</v>
      </c>
      <c r="AA14" s="86">
        <f t="shared" si="11"/>
        <v>0</v>
      </c>
      <c r="AB14" s="86">
        <f t="shared" si="12"/>
        <v>0</v>
      </c>
      <c r="AC14" s="86">
        <f t="shared" si="13"/>
        <v>0</v>
      </c>
      <c r="AD14" s="86">
        <f t="shared" si="14"/>
        <v>0.40384407094864633</v>
      </c>
      <c r="AE14" s="86">
        <f t="shared" si="15"/>
        <v>100</v>
      </c>
    </row>
    <row r="15" spans="1:32" ht="15" customHeight="1" x14ac:dyDescent="0.35">
      <c r="A15" s="84" t="s">
        <v>18</v>
      </c>
      <c r="B15" s="86">
        <v>0</v>
      </c>
      <c r="C15" s="86">
        <v>0</v>
      </c>
      <c r="D15" s="86">
        <v>1792.232</v>
      </c>
      <c r="E15" s="86">
        <v>3.331</v>
      </c>
      <c r="F15" s="86">
        <v>0</v>
      </c>
      <c r="G15" s="86">
        <v>1.095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f>N15-SUM(B15:L15)</f>
        <v>1.2550000000001091</v>
      </c>
      <c r="N15" s="86">
        <v>1797.913</v>
      </c>
      <c r="O15" s="86">
        <f>N15/N$25*100</f>
        <v>23.584296558415016</v>
      </c>
      <c r="P15" s="65"/>
      <c r="Q15" s="65"/>
      <c r="R15" s="84" t="s">
        <v>18</v>
      </c>
      <c r="S15" s="86">
        <f t="shared" si="3"/>
        <v>0</v>
      </c>
      <c r="T15" s="86">
        <f t="shared" si="4"/>
        <v>0</v>
      </c>
      <c r="U15" s="86">
        <f t="shared" si="5"/>
        <v>99.68402253056739</v>
      </c>
      <c r="V15" s="86">
        <f t="shared" si="6"/>
        <v>0.18527036625242713</v>
      </c>
      <c r="W15" s="86">
        <f t="shared" si="7"/>
        <v>0</v>
      </c>
      <c r="X15" s="86">
        <f t="shared" si="8"/>
        <v>6.0903948077576611E-2</v>
      </c>
      <c r="Y15" s="86">
        <f t="shared" si="9"/>
        <v>0</v>
      </c>
      <c r="Z15" s="86">
        <f t="shared" si="10"/>
        <v>0</v>
      </c>
      <c r="AA15" s="86">
        <f t="shared" si="11"/>
        <v>0</v>
      </c>
      <c r="AB15" s="86">
        <f t="shared" si="12"/>
        <v>0</v>
      </c>
      <c r="AC15" s="86">
        <f t="shared" si="13"/>
        <v>0</v>
      </c>
      <c r="AD15" s="86">
        <f t="shared" si="14"/>
        <v>6.9803155102616712E-2</v>
      </c>
      <c r="AE15" s="86">
        <f t="shared" si="15"/>
        <v>100</v>
      </c>
    </row>
    <row r="16" spans="1:32" ht="15" customHeight="1" x14ac:dyDescent="0.35">
      <c r="A16" s="84" t="s">
        <v>17</v>
      </c>
      <c r="B16" s="86">
        <v>0</v>
      </c>
      <c r="C16" s="86">
        <v>415.94799999999998</v>
      </c>
      <c r="D16" s="86">
        <v>0</v>
      </c>
      <c r="E16" s="86">
        <v>0</v>
      </c>
      <c r="F16" s="86">
        <v>0</v>
      </c>
      <c r="G16" s="86">
        <v>1.458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f>N16-SUM(B16:L16)</f>
        <v>4.0000000000190994E-3</v>
      </c>
      <c r="N16" s="86">
        <v>417.41</v>
      </c>
      <c r="O16" s="86">
        <f>N16/N$25*100</f>
        <v>5.4754157884436081</v>
      </c>
      <c r="P16" s="88"/>
      <c r="Q16" s="65"/>
      <c r="R16" s="84" t="s">
        <v>17</v>
      </c>
      <c r="S16" s="86">
        <f t="shared" si="3"/>
        <v>0</v>
      </c>
      <c r="T16" s="86">
        <f t="shared" si="4"/>
        <v>99.649744855178341</v>
      </c>
      <c r="U16" s="86">
        <f t="shared" si="5"/>
        <v>0</v>
      </c>
      <c r="V16" s="86">
        <f t="shared" si="6"/>
        <v>0</v>
      </c>
      <c r="W16" s="86">
        <f t="shared" si="7"/>
        <v>0</v>
      </c>
      <c r="X16" s="86">
        <f t="shared" si="8"/>
        <v>0.34929685441172947</v>
      </c>
      <c r="Y16" s="86">
        <f t="shared" si="9"/>
        <v>0</v>
      </c>
      <c r="Z16" s="86">
        <f t="shared" si="10"/>
        <v>0</v>
      </c>
      <c r="AA16" s="86">
        <f t="shared" si="11"/>
        <v>0</v>
      </c>
      <c r="AB16" s="86">
        <f t="shared" si="12"/>
        <v>0</v>
      </c>
      <c r="AC16" s="86">
        <f t="shared" si="13"/>
        <v>0</v>
      </c>
      <c r="AD16" s="86">
        <f t="shared" si="14"/>
        <v>9.5829040991329839E-4</v>
      </c>
      <c r="AE16" s="86">
        <f t="shared" si="15"/>
        <v>100</v>
      </c>
    </row>
    <row r="17" spans="1:32" ht="15" customHeight="1" x14ac:dyDescent="0.35">
      <c r="A17" s="84" t="s">
        <v>19</v>
      </c>
      <c r="B17" s="86">
        <v>0</v>
      </c>
      <c r="C17" s="86">
        <v>0</v>
      </c>
      <c r="D17" s="86">
        <v>141.54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f>N17-SUM(B17:L17)</f>
        <v>2.0000000000095497E-3</v>
      </c>
      <c r="N17" s="86">
        <v>141.542</v>
      </c>
      <c r="O17" s="86">
        <f>N17/N$25*100</f>
        <v>1.8566907873023768</v>
      </c>
      <c r="P17" s="65"/>
      <c r="Q17" s="65"/>
      <c r="R17" s="84" t="s">
        <v>19</v>
      </c>
      <c r="S17" s="86">
        <f t="shared" si="3"/>
        <v>0</v>
      </c>
      <c r="T17" s="86">
        <f t="shared" si="4"/>
        <v>0</v>
      </c>
      <c r="U17" s="86">
        <f t="shared" si="5"/>
        <v>99.998586991846935</v>
      </c>
      <c r="V17" s="86">
        <f t="shared" si="6"/>
        <v>0</v>
      </c>
      <c r="W17" s="86">
        <f t="shared" si="7"/>
        <v>0</v>
      </c>
      <c r="X17" s="86">
        <f t="shared" si="8"/>
        <v>0</v>
      </c>
      <c r="Y17" s="86">
        <f t="shared" si="9"/>
        <v>0</v>
      </c>
      <c r="Z17" s="86">
        <f t="shared" si="10"/>
        <v>0</v>
      </c>
      <c r="AA17" s="86">
        <f t="shared" si="11"/>
        <v>0</v>
      </c>
      <c r="AB17" s="86">
        <f t="shared" si="12"/>
        <v>0</v>
      </c>
      <c r="AC17" s="86">
        <f t="shared" si="13"/>
        <v>0</v>
      </c>
      <c r="AD17" s="86">
        <f t="shared" si="14"/>
        <v>1.41300815306379E-3</v>
      </c>
      <c r="AE17" s="86">
        <f t="shared" si="15"/>
        <v>100</v>
      </c>
    </row>
    <row r="18" spans="1:32" ht="15" customHeight="1" thickBot="1" x14ac:dyDescent="0.4">
      <c r="A18" s="27" t="s">
        <v>163</v>
      </c>
      <c r="B18" s="83">
        <f t="shared" ref="B18:N18" si="18">B19-SUM(B14:B16)</f>
        <v>0</v>
      </c>
      <c r="C18" s="83">
        <f t="shared" si="18"/>
        <v>1.2000000000000455</v>
      </c>
      <c r="D18" s="83">
        <f t="shared" si="18"/>
        <v>272.75300000000061</v>
      </c>
      <c r="E18" s="83">
        <f t="shared" si="18"/>
        <v>0</v>
      </c>
      <c r="F18" s="83">
        <f t="shared" si="18"/>
        <v>0</v>
      </c>
      <c r="G18" s="83">
        <f t="shared" si="18"/>
        <v>3.5000000000000142E-2</v>
      </c>
      <c r="H18" s="83">
        <f t="shared" si="18"/>
        <v>0</v>
      </c>
      <c r="I18" s="83">
        <f t="shared" si="18"/>
        <v>1E-3</v>
      </c>
      <c r="J18" s="83">
        <f t="shared" si="18"/>
        <v>0</v>
      </c>
      <c r="K18" s="83">
        <f t="shared" si="18"/>
        <v>1E-3</v>
      </c>
      <c r="L18" s="83">
        <f t="shared" si="18"/>
        <v>0</v>
      </c>
      <c r="M18" s="83">
        <f t="shared" si="18"/>
        <v>2.0539999999986094</v>
      </c>
      <c r="N18" s="83">
        <f t="shared" si="18"/>
        <v>276.04399999999987</v>
      </c>
      <c r="O18" s="83">
        <f>O19-SUM(O14:O17)</f>
        <v>1.7643429107525748</v>
      </c>
      <c r="P18" s="65"/>
      <c r="Q18" s="65"/>
      <c r="R18" s="27" t="s">
        <v>163</v>
      </c>
      <c r="S18" s="83">
        <f t="shared" si="3"/>
        <v>0</v>
      </c>
      <c r="T18" s="83">
        <f t="shared" si="4"/>
        <v>0.43471330657433088</v>
      </c>
      <c r="U18" s="83">
        <f t="shared" si="5"/>
        <v>98.807798756720217</v>
      </c>
      <c r="V18" s="83">
        <f t="shared" si="6"/>
        <v>0</v>
      </c>
      <c r="W18" s="83">
        <f t="shared" si="7"/>
        <v>0</v>
      </c>
      <c r="X18" s="83">
        <f t="shared" si="8"/>
        <v>1.2679138108417557E-2</v>
      </c>
      <c r="Y18" s="83">
        <f t="shared" si="9"/>
        <v>0</v>
      </c>
      <c r="Z18" s="83">
        <f t="shared" si="10"/>
        <v>3.6226108881192874E-4</v>
      </c>
      <c r="AA18" s="83">
        <f t="shared" si="11"/>
        <v>0</v>
      </c>
      <c r="AB18" s="83">
        <f t="shared" si="12"/>
        <v>3.6226108881192874E-4</v>
      </c>
      <c r="AC18" s="83">
        <f t="shared" si="13"/>
        <v>0</v>
      </c>
      <c r="AD18" s="83">
        <f t="shared" si="14"/>
        <v>0.74408427641919772</v>
      </c>
      <c r="AE18" s="83">
        <f t="shared" si="15"/>
        <v>100</v>
      </c>
    </row>
    <row r="19" spans="1:32" s="4" customFormat="1" ht="15" customHeight="1" thickBot="1" x14ac:dyDescent="0.4">
      <c r="A19" s="96" t="s">
        <v>16</v>
      </c>
      <c r="B19" s="89">
        <v>0</v>
      </c>
      <c r="C19" s="89">
        <v>417.14800000000002</v>
      </c>
      <c r="D19" s="89">
        <v>4767.3680000000004</v>
      </c>
      <c r="E19" s="89">
        <v>4.1310000000000002</v>
      </c>
      <c r="F19" s="89">
        <v>0</v>
      </c>
      <c r="G19" s="89">
        <v>2.8559999999999999</v>
      </c>
      <c r="H19" s="89">
        <v>1E-3</v>
      </c>
      <c r="I19" s="89">
        <v>1E-3</v>
      </c>
      <c r="J19" s="89">
        <v>0</v>
      </c>
      <c r="K19" s="89">
        <v>1E-3</v>
      </c>
      <c r="L19" s="89">
        <v>0</v>
      </c>
      <c r="M19" s="89">
        <f>N19-SUM(B19:L19)</f>
        <v>14.274999999998727</v>
      </c>
      <c r="N19" s="89">
        <v>5205.7809999999999</v>
      </c>
      <c r="O19" s="89">
        <f>N19/N$25*100</f>
        <v>68.287332547326969</v>
      </c>
      <c r="P19" s="90"/>
      <c r="Q19" s="90"/>
      <c r="R19" s="27" t="s">
        <v>16</v>
      </c>
      <c r="S19" s="83">
        <f t="shared" si="3"/>
        <v>0</v>
      </c>
      <c r="T19" s="83">
        <f t="shared" si="4"/>
        <v>8.0131684371662981</v>
      </c>
      <c r="U19" s="83">
        <f t="shared" si="5"/>
        <v>91.578343384018652</v>
      </c>
      <c r="V19" s="83">
        <f t="shared" si="6"/>
        <v>7.9354087311778967E-2</v>
      </c>
      <c r="W19" s="83">
        <f t="shared" si="7"/>
        <v>0</v>
      </c>
      <c r="X19" s="83">
        <f t="shared" si="8"/>
        <v>5.4862085055057061E-2</v>
      </c>
      <c r="Y19" s="83">
        <f t="shared" si="9"/>
        <v>1.9209413534683847E-5</v>
      </c>
      <c r="Z19" s="83">
        <f t="shared" si="10"/>
        <v>1.9209413534683847E-5</v>
      </c>
      <c r="AA19" s="83">
        <f t="shared" si="11"/>
        <v>0</v>
      </c>
      <c r="AB19" s="83">
        <f t="shared" si="12"/>
        <v>1.9209413534683847E-5</v>
      </c>
      <c r="AC19" s="83">
        <f t="shared" si="13"/>
        <v>0</v>
      </c>
      <c r="AD19" s="83">
        <f t="shared" si="14"/>
        <v>0.27421437820758743</v>
      </c>
      <c r="AE19" s="83">
        <f t="shared" si="15"/>
        <v>100</v>
      </c>
      <c r="AF19" s="92"/>
    </row>
    <row r="20" spans="1:32" ht="15" customHeight="1" x14ac:dyDescent="0.35">
      <c r="A20" s="84" t="s">
        <v>22</v>
      </c>
      <c r="B20" s="86">
        <v>0</v>
      </c>
      <c r="C20" s="86">
        <v>0</v>
      </c>
      <c r="D20" s="86">
        <v>1227.0429999999999</v>
      </c>
      <c r="E20" s="86">
        <v>6.9000000000000006E-2</v>
      </c>
      <c r="F20" s="86">
        <v>0</v>
      </c>
      <c r="G20" s="86">
        <v>1.776</v>
      </c>
      <c r="H20" s="86">
        <v>0</v>
      </c>
      <c r="I20" s="86">
        <v>0</v>
      </c>
      <c r="J20" s="86">
        <v>0</v>
      </c>
      <c r="K20" s="86">
        <v>0</v>
      </c>
      <c r="L20" s="86">
        <v>6.6000000000000003E-2</v>
      </c>
      <c r="M20" s="86">
        <f>N20-SUM(B20:L20)</f>
        <v>6.0000000000854925E-3</v>
      </c>
      <c r="N20" s="86">
        <v>1228.96</v>
      </c>
      <c r="O20" s="86">
        <f>N20/N$25*100</f>
        <v>16.121000904064726</v>
      </c>
      <c r="P20" s="88"/>
      <c r="Q20" s="65"/>
      <c r="R20" s="84" t="s">
        <v>22</v>
      </c>
      <c r="S20" s="86">
        <f t="shared" si="3"/>
        <v>0</v>
      </c>
      <c r="T20" s="86">
        <f t="shared" si="4"/>
        <v>0</v>
      </c>
      <c r="U20" s="86">
        <f t="shared" si="5"/>
        <v>99.844014451243311</v>
      </c>
      <c r="V20" s="86">
        <f t="shared" si="6"/>
        <v>5.6145033198802237E-3</v>
      </c>
      <c r="W20" s="86">
        <f t="shared" si="7"/>
        <v>0</v>
      </c>
      <c r="X20" s="86">
        <f t="shared" si="8"/>
        <v>0.14451243327691707</v>
      </c>
      <c r="Y20" s="86">
        <f t="shared" si="9"/>
        <v>0</v>
      </c>
      <c r="Z20" s="86">
        <f t="shared" si="10"/>
        <v>0</v>
      </c>
      <c r="AA20" s="86">
        <f t="shared" si="11"/>
        <v>0</v>
      </c>
      <c r="AB20" s="86">
        <f t="shared" si="12"/>
        <v>0</v>
      </c>
      <c r="AC20" s="86">
        <f t="shared" si="13"/>
        <v>5.3703944798854314E-3</v>
      </c>
      <c r="AD20" s="86">
        <f t="shared" si="14"/>
        <v>4.8821767999654116E-4</v>
      </c>
      <c r="AE20" s="86">
        <f t="shared" si="15"/>
        <v>100</v>
      </c>
    </row>
    <row r="21" spans="1:32" ht="15" customHeight="1" thickBot="1" x14ac:dyDescent="0.4">
      <c r="A21" s="95" t="s">
        <v>164</v>
      </c>
      <c r="B21" s="87">
        <f>B22-B20</f>
        <v>0</v>
      </c>
      <c r="C21" s="87">
        <f t="shared" ref="C21:O21" si="19">C22-C20</f>
        <v>1E-3</v>
      </c>
      <c r="D21" s="87">
        <f t="shared" si="19"/>
        <v>0</v>
      </c>
      <c r="E21" s="87">
        <f t="shared" si="19"/>
        <v>1.0000000000000009E-3</v>
      </c>
      <c r="F21" s="87">
        <f t="shared" si="19"/>
        <v>0</v>
      </c>
      <c r="G21" s="87">
        <f t="shared" si="19"/>
        <v>1.3859999999999999</v>
      </c>
      <c r="H21" s="87">
        <f t="shared" si="19"/>
        <v>0</v>
      </c>
      <c r="I21" s="87">
        <f t="shared" si="19"/>
        <v>0</v>
      </c>
      <c r="J21" s="87">
        <f t="shared" si="19"/>
        <v>0</v>
      </c>
      <c r="K21" s="87">
        <f t="shared" si="19"/>
        <v>3.0000000000000001E-3</v>
      </c>
      <c r="L21" s="87">
        <f t="shared" si="19"/>
        <v>2.0000000000000018E-3</v>
      </c>
      <c r="M21" s="87">
        <f t="shared" si="19"/>
        <v>2.5580000000002201</v>
      </c>
      <c r="N21" s="87">
        <f t="shared" si="19"/>
        <v>3.9510000000000218</v>
      </c>
      <c r="O21" s="87">
        <f t="shared" si="19"/>
        <v>5.1827622194341672E-2</v>
      </c>
      <c r="P21" s="65"/>
      <c r="Q21" s="65"/>
      <c r="R21" s="27" t="s">
        <v>164</v>
      </c>
      <c r="S21" s="83">
        <f t="shared" si="3"/>
        <v>0</v>
      </c>
      <c r="T21" s="83">
        <f t="shared" si="4"/>
        <v>2.5310048089091229E-2</v>
      </c>
      <c r="U21" s="83">
        <f t="shared" si="5"/>
        <v>0</v>
      </c>
      <c r="V21" s="83">
        <f t="shared" si="6"/>
        <v>2.531004808909125E-2</v>
      </c>
      <c r="W21" s="83">
        <f t="shared" si="7"/>
        <v>0</v>
      </c>
      <c r="X21" s="83">
        <f t="shared" si="8"/>
        <v>35.079726651480442</v>
      </c>
      <c r="Y21" s="83">
        <f t="shared" si="9"/>
        <v>0</v>
      </c>
      <c r="Z21" s="83">
        <f t="shared" si="10"/>
        <v>0</v>
      </c>
      <c r="AA21" s="83">
        <f t="shared" si="11"/>
        <v>0</v>
      </c>
      <c r="AB21" s="83">
        <f t="shared" si="12"/>
        <v>7.5930144267273694E-2</v>
      </c>
      <c r="AC21" s="83">
        <f t="shared" si="13"/>
        <v>5.06200961781825E-2</v>
      </c>
      <c r="AD21" s="83">
        <f t="shared" si="14"/>
        <v>64.743103011900942</v>
      </c>
      <c r="AE21" s="83">
        <f t="shared" si="15"/>
        <v>100</v>
      </c>
    </row>
    <row r="22" spans="1:32" ht="15" customHeight="1" thickBot="1" x14ac:dyDescent="0.4">
      <c r="A22" s="27" t="s">
        <v>21</v>
      </c>
      <c r="B22" s="83">
        <v>0</v>
      </c>
      <c r="C22" s="83">
        <v>1E-3</v>
      </c>
      <c r="D22" s="83">
        <v>1227.0429999999999</v>
      </c>
      <c r="E22" s="83">
        <v>7.0000000000000007E-2</v>
      </c>
      <c r="F22" s="83">
        <v>0</v>
      </c>
      <c r="G22" s="83">
        <v>3.1619999999999999</v>
      </c>
      <c r="H22" s="83">
        <v>0</v>
      </c>
      <c r="I22" s="83">
        <v>0</v>
      </c>
      <c r="J22" s="83">
        <v>0</v>
      </c>
      <c r="K22" s="83">
        <v>3.0000000000000001E-3</v>
      </c>
      <c r="L22" s="83">
        <v>6.8000000000000005E-2</v>
      </c>
      <c r="M22" s="83">
        <f>N22-SUM(B22:L22)</f>
        <v>2.5640000000003056</v>
      </c>
      <c r="N22" s="83">
        <v>1232.9110000000001</v>
      </c>
      <c r="O22" s="83">
        <f>N22/N$25*100</f>
        <v>16.172828526259067</v>
      </c>
      <c r="P22" s="65"/>
      <c r="Q22" s="65"/>
      <c r="R22" s="27" t="s">
        <v>21</v>
      </c>
      <c r="S22" s="83">
        <f t="shared" si="3"/>
        <v>0</v>
      </c>
      <c r="T22" s="83">
        <f t="shared" si="4"/>
        <v>8.110885538372194E-5</v>
      </c>
      <c r="U22" s="83">
        <f t="shared" si="5"/>
        <v>99.524053236608296</v>
      </c>
      <c r="V22" s="83">
        <f t="shared" si="6"/>
        <v>5.6776198768605365E-3</v>
      </c>
      <c r="W22" s="83">
        <f t="shared" si="7"/>
        <v>0</v>
      </c>
      <c r="X22" s="83">
        <f t="shared" si="8"/>
        <v>0.25646620072332876</v>
      </c>
      <c r="Y22" s="83">
        <f t="shared" si="9"/>
        <v>0</v>
      </c>
      <c r="Z22" s="83">
        <f t="shared" si="10"/>
        <v>0</v>
      </c>
      <c r="AA22" s="83">
        <f t="shared" si="11"/>
        <v>0</v>
      </c>
      <c r="AB22" s="83">
        <f t="shared" si="12"/>
        <v>2.4332656615116583E-4</v>
      </c>
      <c r="AC22" s="83">
        <f t="shared" si="13"/>
        <v>5.5154021660930924E-3</v>
      </c>
      <c r="AD22" s="83">
        <f t="shared" si="14"/>
        <v>0.2079631052038878</v>
      </c>
      <c r="AE22" s="83">
        <f t="shared" si="15"/>
        <v>100</v>
      </c>
    </row>
    <row r="23" spans="1:32" ht="15" customHeight="1" x14ac:dyDescent="0.35">
      <c r="A23" s="84" t="s">
        <v>24</v>
      </c>
      <c r="B23" s="86">
        <v>0</v>
      </c>
      <c r="C23" s="86">
        <v>393.09699999999998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0.01</v>
      </c>
      <c r="L23" s="86">
        <v>2.9000000000000001E-2</v>
      </c>
      <c r="M23" s="86">
        <f>N23-SUM(B23:L23)</f>
        <v>0.2720000000000482</v>
      </c>
      <c r="N23" s="86">
        <v>393.40800000000002</v>
      </c>
      <c r="O23" s="86">
        <f>N23/N$25*100</f>
        <v>5.1605672468317074</v>
      </c>
      <c r="P23" s="65"/>
      <c r="Q23" s="65"/>
      <c r="R23" s="84" t="s">
        <v>24</v>
      </c>
      <c r="S23" s="86">
        <f t="shared" si="3"/>
        <v>0</v>
      </c>
      <c r="T23" s="86">
        <f t="shared" si="4"/>
        <v>99.92094721002114</v>
      </c>
      <c r="U23" s="86">
        <f t="shared" si="5"/>
        <v>0</v>
      </c>
      <c r="V23" s="86">
        <f t="shared" si="6"/>
        <v>0</v>
      </c>
      <c r="W23" s="86">
        <f t="shared" si="7"/>
        <v>0</v>
      </c>
      <c r="X23" s="86">
        <f t="shared" si="8"/>
        <v>0</v>
      </c>
      <c r="Y23" s="86">
        <f t="shared" si="9"/>
        <v>0</v>
      </c>
      <c r="Z23" s="86">
        <f t="shared" si="10"/>
        <v>0</v>
      </c>
      <c r="AA23" s="86">
        <f t="shared" si="11"/>
        <v>0</v>
      </c>
      <c r="AB23" s="86">
        <f t="shared" si="12"/>
        <v>2.541890353017732E-3</v>
      </c>
      <c r="AC23" s="86">
        <f t="shared" si="13"/>
        <v>7.371482023751424E-3</v>
      </c>
      <c r="AD23" s="86">
        <f t="shared" si="14"/>
        <v>6.9139417602094563E-2</v>
      </c>
      <c r="AE23" s="86">
        <f t="shared" si="15"/>
        <v>100</v>
      </c>
    </row>
    <row r="24" spans="1:32" ht="15" customHeight="1" x14ac:dyDescent="0.35">
      <c r="A24" s="95" t="s">
        <v>168</v>
      </c>
      <c r="B24" s="87">
        <f t="shared" ref="B24:O24" si="20">B25-B23-B22-B19-B13</f>
        <v>0</v>
      </c>
      <c r="C24" s="87">
        <f t="shared" si="20"/>
        <v>28.373000000000019</v>
      </c>
      <c r="D24" s="87">
        <f t="shared" si="20"/>
        <v>13.264999999999674</v>
      </c>
      <c r="E24" s="87">
        <f t="shared" si="20"/>
        <v>0</v>
      </c>
      <c r="F24" s="87">
        <f t="shared" si="20"/>
        <v>0</v>
      </c>
      <c r="G24" s="87">
        <f t="shared" si="20"/>
        <v>1.0069999999999766</v>
      </c>
      <c r="H24" s="87">
        <f t="shared" si="20"/>
        <v>0</v>
      </c>
      <c r="I24" s="87">
        <f t="shared" si="20"/>
        <v>0</v>
      </c>
      <c r="J24" s="87">
        <f t="shared" si="20"/>
        <v>0</v>
      </c>
      <c r="K24" s="87">
        <f t="shared" si="20"/>
        <v>2.1000000000000796E-2</v>
      </c>
      <c r="L24" s="87">
        <f t="shared" si="20"/>
        <v>38.668000000000006</v>
      </c>
      <c r="M24" s="87">
        <f t="shared" si="20"/>
        <v>3.0700000000006185</v>
      </c>
      <c r="N24" s="87">
        <f t="shared" si="20"/>
        <v>84.403999999999542</v>
      </c>
      <c r="O24" s="87">
        <f t="shared" si="20"/>
        <v>1.1071775812936853</v>
      </c>
      <c r="P24" s="65"/>
      <c r="Q24" s="65"/>
      <c r="R24" s="95" t="s">
        <v>168</v>
      </c>
      <c r="S24" s="87">
        <f t="shared" si="3"/>
        <v>0</v>
      </c>
      <c r="T24" s="87">
        <f t="shared" si="4"/>
        <v>33.615705416805099</v>
      </c>
      <c r="U24" s="87">
        <f t="shared" si="5"/>
        <v>15.716079806643934</v>
      </c>
      <c r="V24" s="87">
        <f t="shared" si="6"/>
        <v>0</v>
      </c>
      <c r="W24" s="87">
        <f t="shared" si="7"/>
        <v>0</v>
      </c>
      <c r="X24" s="87">
        <f t="shared" si="8"/>
        <v>1.1930714184161675</v>
      </c>
      <c r="Y24" s="87">
        <f t="shared" si="9"/>
        <v>0</v>
      </c>
      <c r="Z24" s="87">
        <f t="shared" si="10"/>
        <v>0</v>
      </c>
      <c r="AA24" s="87">
        <f t="shared" si="11"/>
        <v>0</v>
      </c>
      <c r="AB24" s="87">
        <f t="shared" si="12"/>
        <v>2.4880337424767675E-2</v>
      </c>
      <c r="AC24" s="87">
        <f t="shared" si="13"/>
        <v>45.812994644803823</v>
      </c>
      <c r="AD24" s="87">
        <f t="shared" si="14"/>
        <v>3.6372683759071078</v>
      </c>
      <c r="AE24" s="87">
        <f t="shared" si="15"/>
        <v>100</v>
      </c>
    </row>
    <row r="25" spans="1:32" ht="15" customHeight="1" thickBot="1" x14ac:dyDescent="0.4">
      <c r="A25" s="27" t="s">
        <v>130</v>
      </c>
      <c r="B25" s="83">
        <v>34.186</v>
      </c>
      <c r="C25" s="83">
        <v>842.077</v>
      </c>
      <c r="D25" s="83">
        <v>6090.8959999999997</v>
      </c>
      <c r="E25" s="83">
        <v>24.777000000000001</v>
      </c>
      <c r="F25" s="83">
        <v>30.608000000000001</v>
      </c>
      <c r="G25" s="83">
        <v>220.88499999999999</v>
      </c>
      <c r="H25" s="83">
        <v>27.013999999999999</v>
      </c>
      <c r="I25" s="83">
        <v>29.187000000000001</v>
      </c>
      <c r="J25" s="83">
        <v>91.355000000000004</v>
      </c>
      <c r="K25" s="83">
        <v>44.241999999999997</v>
      </c>
      <c r="L25" s="83">
        <v>74.372</v>
      </c>
      <c r="M25" s="83">
        <f>N25-SUM(B25:L25)</f>
        <v>113.7489999999998</v>
      </c>
      <c r="N25" s="83">
        <v>7623.348</v>
      </c>
      <c r="O25" s="83">
        <f>N25/N$25*100</f>
        <v>100</v>
      </c>
      <c r="P25" s="65"/>
      <c r="Q25" s="65"/>
      <c r="R25" s="96" t="s">
        <v>130</v>
      </c>
      <c r="S25" s="89">
        <f t="shared" si="3"/>
        <v>0.44843814030265966</v>
      </c>
      <c r="T25" s="89">
        <f t="shared" si="4"/>
        <v>11.046025971790872</v>
      </c>
      <c r="U25" s="89">
        <f t="shared" si="5"/>
        <v>79.897913620104958</v>
      </c>
      <c r="V25" s="89">
        <f t="shared" si="6"/>
        <v>0.32501467859003685</v>
      </c>
      <c r="W25" s="89">
        <f t="shared" si="7"/>
        <v>0.40150338145392289</v>
      </c>
      <c r="X25" s="89">
        <f t="shared" si="8"/>
        <v>2.8974802147298013</v>
      </c>
      <c r="Y25" s="89">
        <f t="shared" si="9"/>
        <v>0.35435874106757292</v>
      </c>
      <c r="Z25" s="89">
        <f t="shared" si="10"/>
        <v>0.38286327739465653</v>
      </c>
      <c r="AA25" s="89">
        <f t="shared" si="11"/>
        <v>1.1983579917904836</v>
      </c>
      <c r="AB25" s="89">
        <f t="shared" si="12"/>
        <v>0.58034868669251349</v>
      </c>
      <c r="AC25" s="89">
        <f t="shared" si="13"/>
        <v>0.97558185721024415</v>
      </c>
      <c r="AD25" s="89">
        <f t="shared" si="14"/>
        <v>1.4921134388722619</v>
      </c>
      <c r="AE25" s="89">
        <f t="shared" si="15"/>
        <v>100</v>
      </c>
    </row>
    <row r="26" spans="1:32" ht="15" customHeight="1" x14ac:dyDescent="0.35">
      <c r="A26" s="20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84"/>
    </row>
    <row r="27" spans="1:32" ht="15" customHeight="1" x14ac:dyDescent="0.35"/>
    <row r="28" spans="1:32" x14ac:dyDescent="0.35">
      <c r="P28" s="97"/>
    </row>
    <row r="29" spans="1:32" x14ac:dyDescent="0.35">
      <c r="P29" s="97"/>
      <c r="Q29" s="9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C8" sqref="C8"/>
    </sheetView>
  </sheetViews>
  <sheetFormatPr defaultColWidth="9.1796875" defaultRowHeight="15.5" x14ac:dyDescent="0.35"/>
  <cols>
    <col min="1" max="1" width="6.7265625" style="28" customWidth="1"/>
    <col min="2" max="2" width="16.453125" style="48" customWidth="1"/>
    <col min="3" max="3" width="34.7265625" style="28" customWidth="1"/>
    <col min="4" max="4" width="10.54296875" style="48" customWidth="1"/>
    <col min="5" max="5" width="20" style="137" customWidth="1"/>
    <col min="6" max="6" width="20.26953125" style="48" customWidth="1"/>
    <col min="7" max="16384" width="9.1796875" style="28"/>
  </cols>
  <sheetData>
    <row r="1" spans="1:7" x14ac:dyDescent="0.35">
      <c r="A1" s="6" t="s">
        <v>362</v>
      </c>
      <c r="B1" s="49"/>
      <c r="C1" s="6"/>
    </row>
    <row r="3" spans="1:7" ht="66" customHeight="1" thickBot="1" x14ac:dyDescent="0.4">
      <c r="A3" s="41" t="s">
        <v>189</v>
      </c>
      <c r="B3" s="50" t="s">
        <v>190</v>
      </c>
      <c r="C3" s="41" t="s">
        <v>191</v>
      </c>
      <c r="D3" s="50" t="s">
        <v>182</v>
      </c>
      <c r="E3" s="138" t="s">
        <v>192</v>
      </c>
      <c r="F3" s="50" t="s">
        <v>193</v>
      </c>
      <c r="G3" s="121"/>
    </row>
    <row r="4" spans="1:7" ht="15" customHeight="1" x14ac:dyDescent="0.35">
      <c r="A4" s="122" t="s">
        <v>76</v>
      </c>
      <c r="B4" s="56" t="s">
        <v>194</v>
      </c>
      <c r="C4" s="31" t="s">
        <v>367</v>
      </c>
      <c r="D4" s="139">
        <v>660.07799999999997</v>
      </c>
      <c r="E4" s="139">
        <f t="shared" ref="E4:E27" si="0">D4/D$59*100</f>
        <v>10.443386446972218</v>
      </c>
      <c r="F4" s="139">
        <f t="shared" ref="F4:F27" si="1">D4/D$61*100</f>
        <v>9.8821231957525075</v>
      </c>
    </row>
    <row r="5" spans="1:7" ht="15" customHeight="1" x14ac:dyDescent="0.35">
      <c r="A5" s="122" t="s">
        <v>77</v>
      </c>
      <c r="B5" s="56" t="s">
        <v>195</v>
      </c>
      <c r="C5" s="31" t="s">
        <v>368</v>
      </c>
      <c r="D5" s="139">
        <v>612.99800000000005</v>
      </c>
      <c r="E5" s="139">
        <f t="shared" si="0"/>
        <v>9.6985129109303383</v>
      </c>
      <c r="F5" s="139">
        <f t="shared" si="1"/>
        <v>9.1772817072374728</v>
      </c>
    </row>
    <row r="6" spans="1:7" s="125" customFormat="1" ht="15" customHeight="1" x14ac:dyDescent="0.35">
      <c r="A6" s="123" t="s">
        <v>78</v>
      </c>
      <c r="B6" s="148" t="s">
        <v>196</v>
      </c>
      <c r="C6" s="124" t="s">
        <v>334</v>
      </c>
      <c r="D6" s="140">
        <v>405.3</v>
      </c>
      <c r="E6" s="140">
        <f t="shared" si="0"/>
        <v>6.4124308444726843</v>
      </c>
      <c r="F6" s="140">
        <f t="shared" si="1"/>
        <v>6.0678049128110487</v>
      </c>
    </row>
    <row r="7" spans="1:7" s="125" customFormat="1" ht="15" customHeight="1" x14ac:dyDescent="0.35">
      <c r="A7" s="123" t="s">
        <v>79</v>
      </c>
      <c r="B7" s="148" t="s">
        <v>197</v>
      </c>
      <c r="C7" s="124" t="s">
        <v>369</v>
      </c>
      <c r="D7" s="140">
        <v>89.611999999999995</v>
      </c>
      <c r="E7" s="140">
        <f t="shared" si="0"/>
        <v>1.4177911493582189</v>
      </c>
      <c r="F7" s="140">
        <f t="shared" si="1"/>
        <v>1.3415942113171073</v>
      </c>
    </row>
    <row r="8" spans="1:7" s="125" customFormat="1" ht="15" customHeight="1" x14ac:dyDescent="0.35">
      <c r="A8" s="123" t="s">
        <v>80</v>
      </c>
      <c r="B8" s="148" t="s">
        <v>198</v>
      </c>
      <c r="C8" s="124" t="s">
        <v>401</v>
      </c>
      <c r="D8" s="140">
        <v>85.915000000000006</v>
      </c>
      <c r="E8" s="140">
        <f t="shared" si="0"/>
        <v>1.3592992746184818</v>
      </c>
      <c r="F8" s="140">
        <f t="shared" si="1"/>
        <v>1.286245889672246</v>
      </c>
    </row>
    <row r="9" spans="1:7" s="125" customFormat="1" ht="15" customHeight="1" x14ac:dyDescent="0.35">
      <c r="A9" s="123" t="s">
        <v>81</v>
      </c>
      <c r="B9" s="148" t="s">
        <v>199</v>
      </c>
      <c r="C9" s="124" t="s">
        <v>330</v>
      </c>
      <c r="D9" s="140">
        <v>74.231999999999999</v>
      </c>
      <c r="E9" s="140">
        <f t="shared" si="0"/>
        <v>1.1744573561482761</v>
      </c>
      <c r="F9" s="140">
        <f t="shared" si="1"/>
        <v>1.1113380071250671</v>
      </c>
    </row>
    <row r="10" spans="1:7" s="125" customFormat="1" ht="15" customHeight="1" x14ac:dyDescent="0.35">
      <c r="A10" s="123" t="s">
        <v>82</v>
      </c>
      <c r="B10" s="148" t="s">
        <v>200</v>
      </c>
      <c r="C10" s="124" t="s">
        <v>370</v>
      </c>
      <c r="D10" s="140">
        <v>65.268000000000001</v>
      </c>
      <c r="E10" s="140">
        <f t="shared" si="0"/>
        <v>1.0326339411720777</v>
      </c>
      <c r="F10" s="140">
        <f t="shared" si="1"/>
        <v>0.97713666678843203</v>
      </c>
    </row>
    <row r="11" spans="1:7" s="125" customFormat="1" ht="15" customHeight="1" x14ac:dyDescent="0.35">
      <c r="A11" s="123" t="s">
        <v>83</v>
      </c>
      <c r="B11" s="148" t="s">
        <v>201</v>
      </c>
      <c r="C11" s="124" t="s">
        <v>331</v>
      </c>
      <c r="D11" s="140">
        <v>65.111999999999995</v>
      </c>
      <c r="E11" s="140">
        <f t="shared" si="0"/>
        <v>1.0301657960653969</v>
      </c>
      <c r="F11" s="140">
        <f t="shared" si="1"/>
        <v>0.97480116822835661</v>
      </c>
    </row>
    <row r="12" spans="1:7" s="125" customFormat="1" ht="15" customHeight="1" x14ac:dyDescent="0.35">
      <c r="A12" s="123" t="s">
        <v>84</v>
      </c>
      <c r="B12" s="148" t="s">
        <v>202</v>
      </c>
      <c r="C12" s="124" t="s">
        <v>371</v>
      </c>
      <c r="D12" s="140">
        <v>62.411999999999999</v>
      </c>
      <c r="E12" s="140">
        <f t="shared" si="0"/>
        <v>0.98744789998822891</v>
      </c>
      <c r="F12" s="140">
        <f t="shared" si="1"/>
        <v>0.93437907776551477</v>
      </c>
    </row>
    <row r="13" spans="1:7" s="125" customFormat="1" ht="15" customHeight="1" x14ac:dyDescent="0.35">
      <c r="A13" s="123" t="s">
        <v>85</v>
      </c>
      <c r="B13" s="148" t="s">
        <v>203</v>
      </c>
      <c r="C13" s="124" t="s">
        <v>157</v>
      </c>
      <c r="D13" s="140">
        <v>52.628999999999998</v>
      </c>
      <c r="E13" s="140">
        <f t="shared" si="0"/>
        <v>0.83266672320195623</v>
      </c>
      <c r="F13" s="140">
        <f t="shared" si="1"/>
        <v>0.78791636998848424</v>
      </c>
    </row>
    <row r="14" spans="1:7" s="125" customFormat="1" ht="15" customHeight="1" x14ac:dyDescent="0.35">
      <c r="A14" s="123" t="s">
        <v>86</v>
      </c>
      <c r="B14" s="148" t="s">
        <v>204</v>
      </c>
      <c r="C14" s="124" t="s">
        <v>332</v>
      </c>
      <c r="D14" s="140">
        <v>47.972000000000001</v>
      </c>
      <c r="E14" s="140">
        <f t="shared" si="0"/>
        <v>0.75898626319033702</v>
      </c>
      <c r="F14" s="140">
        <f t="shared" si="1"/>
        <v>0.71819574951238985</v>
      </c>
    </row>
    <row r="15" spans="1:7" s="125" customFormat="1" ht="15" customHeight="1" x14ac:dyDescent="0.35">
      <c r="A15" s="123" t="s">
        <v>87</v>
      </c>
      <c r="B15" s="148" t="s">
        <v>205</v>
      </c>
      <c r="C15" s="124" t="s">
        <v>372</v>
      </c>
      <c r="D15" s="140">
        <v>46.1</v>
      </c>
      <c r="E15" s="140">
        <f t="shared" si="0"/>
        <v>0.7293685219101671</v>
      </c>
      <c r="F15" s="140">
        <f t="shared" si="1"/>
        <v>0.69016976679148612</v>
      </c>
    </row>
    <row r="16" spans="1:7" s="125" customFormat="1" ht="15" customHeight="1" x14ac:dyDescent="0.35">
      <c r="A16" s="123" t="s">
        <v>88</v>
      </c>
      <c r="B16" s="148" t="s">
        <v>206</v>
      </c>
      <c r="C16" s="124" t="s">
        <v>335</v>
      </c>
      <c r="D16" s="140">
        <v>42.448</v>
      </c>
      <c r="E16" s="140">
        <f t="shared" si="0"/>
        <v>0.67158861210504939</v>
      </c>
      <c r="F16" s="140">
        <f t="shared" si="1"/>
        <v>0.63549514665433848</v>
      </c>
    </row>
    <row r="17" spans="1:7" s="125" customFormat="1" ht="15" customHeight="1" x14ac:dyDescent="0.35">
      <c r="A17" s="123" t="s">
        <v>89</v>
      </c>
      <c r="B17" s="148" t="s">
        <v>207</v>
      </c>
      <c r="C17" s="124" t="s">
        <v>142</v>
      </c>
      <c r="D17" s="140">
        <v>39.198999999999998</v>
      </c>
      <c r="E17" s="140">
        <f t="shared" si="0"/>
        <v>0.62018474382552358</v>
      </c>
      <c r="F17" s="140">
        <f t="shared" si="1"/>
        <v>0.58685389779738528</v>
      </c>
    </row>
    <row r="18" spans="1:7" s="125" customFormat="1" ht="15" customHeight="1" x14ac:dyDescent="0.35">
      <c r="A18" s="123" t="s">
        <v>90</v>
      </c>
      <c r="B18" s="148" t="s">
        <v>208</v>
      </c>
      <c r="C18" s="124" t="s">
        <v>333</v>
      </c>
      <c r="D18" s="140">
        <v>38.679000000000002</v>
      </c>
      <c r="E18" s="140">
        <f t="shared" si="0"/>
        <v>0.61195759346992085</v>
      </c>
      <c r="F18" s="140">
        <f t="shared" si="1"/>
        <v>0.57906890259713428</v>
      </c>
    </row>
    <row r="19" spans="1:7" s="125" customFormat="1" ht="15" customHeight="1" x14ac:dyDescent="0.35">
      <c r="A19" s="123" t="s">
        <v>91</v>
      </c>
      <c r="B19" s="148" t="s">
        <v>209</v>
      </c>
      <c r="C19" s="124" t="s">
        <v>373</v>
      </c>
      <c r="D19" s="140">
        <v>38.468000000000004</v>
      </c>
      <c r="E19" s="140">
        <f t="shared" si="0"/>
        <v>0.60861926899870522</v>
      </c>
      <c r="F19" s="140">
        <f t="shared" si="1"/>
        <v>0.5759099910831863</v>
      </c>
    </row>
    <row r="20" spans="1:7" s="125" customFormat="1" ht="15" customHeight="1" x14ac:dyDescent="0.35">
      <c r="A20" s="123" t="s">
        <v>92</v>
      </c>
      <c r="B20" s="148" t="s">
        <v>210</v>
      </c>
      <c r="C20" s="124" t="s">
        <v>374</v>
      </c>
      <c r="D20" s="140">
        <v>34.017000000000003</v>
      </c>
      <c r="E20" s="140">
        <f t="shared" si="0"/>
        <v>0.5381980262433439</v>
      </c>
      <c r="F20" s="140">
        <f t="shared" si="1"/>
        <v>0.50927342639796058</v>
      </c>
    </row>
    <row r="21" spans="1:7" s="125" customFormat="1" ht="15" customHeight="1" x14ac:dyDescent="0.35">
      <c r="A21" s="123" t="s">
        <v>93</v>
      </c>
      <c r="B21" s="148" t="s">
        <v>211</v>
      </c>
      <c r="C21" s="124" t="s">
        <v>375</v>
      </c>
      <c r="D21" s="140">
        <v>32.481999999999999</v>
      </c>
      <c r="E21" s="140">
        <f t="shared" si="0"/>
        <v>0.5139121112513243</v>
      </c>
      <c r="F21" s="140">
        <f t="shared" si="1"/>
        <v>0.48629271941260421</v>
      </c>
    </row>
    <row r="22" spans="1:7" s="125" customFormat="1" ht="15" customHeight="1" x14ac:dyDescent="0.35">
      <c r="A22" s="123" t="s">
        <v>94</v>
      </c>
      <c r="B22" s="148" t="s">
        <v>212</v>
      </c>
      <c r="C22" s="124" t="s">
        <v>379</v>
      </c>
      <c r="D22" s="140">
        <v>31.943000000000001</v>
      </c>
      <c r="E22" s="140">
        <f t="shared" si="0"/>
        <v>0.50538435347888222</v>
      </c>
      <c r="F22" s="140">
        <f t="shared" si="1"/>
        <v>0.47822327246465163</v>
      </c>
    </row>
    <row r="23" spans="1:7" s="125" customFormat="1" ht="15" customHeight="1" x14ac:dyDescent="0.35">
      <c r="A23" s="123" t="s">
        <v>95</v>
      </c>
      <c r="B23" s="148" t="s">
        <v>213</v>
      </c>
      <c r="C23" s="124" t="s">
        <v>336</v>
      </c>
      <c r="D23" s="140">
        <v>31.689</v>
      </c>
      <c r="E23" s="140">
        <f t="shared" si="0"/>
        <v>0.50136570695903004</v>
      </c>
      <c r="F23" s="140">
        <f t="shared" si="1"/>
        <v>0.47442060173222128</v>
      </c>
    </row>
    <row r="24" spans="1:7" s="125" customFormat="1" ht="15" customHeight="1" x14ac:dyDescent="0.35">
      <c r="A24" s="123" t="s">
        <v>96</v>
      </c>
      <c r="B24" s="148" t="s">
        <v>214</v>
      </c>
      <c r="C24" s="124" t="s">
        <v>376</v>
      </c>
      <c r="D24" s="140">
        <v>30.896999999999998</v>
      </c>
      <c r="E24" s="140">
        <f t="shared" si="0"/>
        <v>0.4888351241097274</v>
      </c>
      <c r="F24" s="140">
        <f t="shared" si="1"/>
        <v>0.46256345519645437</v>
      </c>
    </row>
    <row r="25" spans="1:7" ht="15" customHeight="1" x14ac:dyDescent="0.35">
      <c r="A25" s="122" t="s">
        <v>97</v>
      </c>
      <c r="B25" s="56" t="s">
        <v>215</v>
      </c>
      <c r="C25" s="31" t="s">
        <v>378</v>
      </c>
      <c r="D25" s="139">
        <v>30.161000000000001</v>
      </c>
      <c r="E25" s="139">
        <f t="shared" si="0"/>
        <v>0.4771905420679512</v>
      </c>
      <c r="F25" s="139">
        <f t="shared" si="1"/>
        <v>0.45154469275917597</v>
      </c>
    </row>
    <row r="26" spans="1:7" s="125" customFormat="1" ht="15" customHeight="1" x14ac:dyDescent="0.35">
      <c r="A26" s="123" t="s">
        <v>98</v>
      </c>
      <c r="B26" s="148" t="s">
        <v>216</v>
      </c>
      <c r="C26" s="124" t="s">
        <v>380</v>
      </c>
      <c r="D26" s="140">
        <v>27.311</v>
      </c>
      <c r="E26" s="140">
        <f t="shared" si="0"/>
        <v>0.43209942954205149</v>
      </c>
      <c r="F26" s="140">
        <f t="shared" si="1"/>
        <v>0.40887693060395403</v>
      </c>
    </row>
    <row r="27" spans="1:7" ht="15" customHeight="1" thickBot="1" x14ac:dyDescent="0.4">
      <c r="A27" s="126" t="s">
        <v>99</v>
      </c>
      <c r="B27" s="149" t="s">
        <v>217</v>
      </c>
      <c r="C27" s="35" t="s">
        <v>377</v>
      </c>
      <c r="D27" s="141">
        <v>26.393000000000001</v>
      </c>
      <c r="E27" s="141">
        <f t="shared" si="0"/>
        <v>0.41757534487581432</v>
      </c>
      <c r="F27" s="141">
        <f t="shared" si="1"/>
        <v>0.39513341984658773</v>
      </c>
    </row>
    <row r="28" spans="1:7" ht="16" x14ac:dyDescent="0.35">
      <c r="A28" s="122"/>
      <c r="B28" s="56"/>
      <c r="C28" s="31"/>
      <c r="D28" s="139"/>
      <c r="E28" s="139"/>
      <c r="F28" s="139"/>
    </row>
    <row r="29" spans="1:7" ht="16.5" thickBot="1" x14ac:dyDescent="0.4">
      <c r="A29" s="127" t="s">
        <v>363</v>
      </c>
      <c r="B29" s="150"/>
      <c r="C29" s="32"/>
      <c r="D29" s="139"/>
      <c r="E29" s="139"/>
      <c r="F29" s="139"/>
    </row>
    <row r="30" spans="1:7" ht="16" x14ac:dyDescent="0.35">
      <c r="A30" s="128"/>
      <c r="B30" s="151"/>
      <c r="C30" s="44"/>
      <c r="D30" s="139"/>
      <c r="E30" s="139"/>
      <c r="F30" s="139"/>
    </row>
    <row r="31" spans="1:7" ht="15" customHeight="1" thickBot="1" x14ac:dyDescent="0.4">
      <c r="A31" s="129" t="s">
        <v>189</v>
      </c>
      <c r="B31" s="50" t="s">
        <v>190</v>
      </c>
      <c r="C31" s="41" t="s">
        <v>191</v>
      </c>
      <c r="D31" s="138" t="s">
        <v>182</v>
      </c>
      <c r="E31" s="138" t="s">
        <v>192</v>
      </c>
      <c r="F31" s="138" t="s">
        <v>193</v>
      </c>
      <c r="G31" s="130"/>
    </row>
    <row r="32" spans="1:7" s="125" customFormat="1" ht="15" customHeight="1" x14ac:dyDescent="0.35">
      <c r="A32" s="123" t="s">
        <v>100</v>
      </c>
      <c r="B32" s="148" t="s">
        <v>218</v>
      </c>
      <c r="C32" s="124" t="s">
        <v>381</v>
      </c>
      <c r="D32" s="140">
        <v>25.018000000000001</v>
      </c>
      <c r="E32" s="140">
        <f t="shared" ref="E32:E59" si="2">D32/D$59*100</f>
        <v>0.39582086076244166</v>
      </c>
      <c r="F32" s="140">
        <f t="shared" ref="F32:F61" si="3">D32/D$61*100</f>
        <v>0.37454809599977007</v>
      </c>
    </row>
    <row r="33" spans="1:6" ht="15" customHeight="1" x14ac:dyDescent="0.35">
      <c r="A33" s="122" t="s">
        <v>101</v>
      </c>
      <c r="B33" s="56" t="s">
        <v>219</v>
      </c>
      <c r="C33" s="31" t="s">
        <v>382</v>
      </c>
      <c r="D33" s="139">
        <v>23.734999999999999</v>
      </c>
      <c r="E33" s="139">
        <f t="shared" si="2"/>
        <v>0.37552194940429101</v>
      </c>
      <c r="F33" s="139">
        <f t="shared" si="3"/>
        <v>0.35534011745761218</v>
      </c>
    </row>
    <row r="34" spans="1:6" ht="15" customHeight="1" x14ac:dyDescent="0.35">
      <c r="A34" s="122" t="s">
        <v>102</v>
      </c>
      <c r="B34" s="56" t="s">
        <v>220</v>
      </c>
      <c r="C34" s="31" t="s">
        <v>383</v>
      </c>
      <c r="D34" s="139">
        <v>23.204999999999998</v>
      </c>
      <c r="E34" s="139">
        <f t="shared" si="2"/>
        <v>0.3671365846187728</v>
      </c>
      <c r="F34" s="139">
        <f t="shared" si="3"/>
        <v>0.34740541081120246</v>
      </c>
    </row>
    <row r="35" spans="1:6" ht="15" customHeight="1" x14ac:dyDescent="0.35">
      <c r="A35" s="122" t="s">
        <v>103</v>
      </c>
      <c r="B35" s="56" t="s">
        <v>221</v>
      </c>
      <c r="C35" s="31" t="s">
        <v>384</v>
      </c>
      <c r="D35" s="139">
        <v>23.126000000000001</v>
      </c>
      <c r="E35" s="139">
        <f t="shared" si="2"/>
        <v>0.36588669062244089</v>
      </c>
      <c r="F35" s="139">
        <f t="shared" si="3"/>
        <v>0.34622269038654901</v>
      </c>
    </row>
    <row r="36" spans="1:6" ht="15" customHeight="1" x14ac:dyDescent="0.35">
      <c r="A36" s="122" t="s">
        <v>104</v>
      </c>
      <c r="B36" s="56" t="s">
        <v>222</v>
      </c>
      <c r="C36" s="31" t="s">
        <v>385</v>
      </c>
      <c r="D36" s="139">
        <v>22.466000000000001</v>
      </c>
      <c r="E36" s="139">
        <f t="shared" si="2"/>
        <v>0.35544453824802202</v>
      </c>
      <c r="F36" s="139">
        <f t="shared" si="3"/>
        <v>0.33634173494007652</v>
      </c>
    </row>
    <row r="37" spans="1:6" ht="15" customHeight="1" x14ac:dyDescent="0.35">
      <c r="A37" s="122" t="s">
        <v>105</v>
      </c>
      <c r="B37" s="56" t="s">
        <v>223</v>
      </c>
      <c r="C37" s="31" t="s">
        <v>386</v>
      </c>
      <c r="D37" s="139">
        <v>22.428000000000001</v>
      </c>
      <c r="E37" s="139">
        <f t="shared" si="2"/>
        <v>0.35484332341434333</v>
      </c>
      <c r="F37" s="139">
        <f t="shared" si="3"/>
        <v>0.33577283144467357</v>
      </c>
    </row>
    <row r="38" spans="1:6" ht="15" customHeight="1" x14ac:dyDescent="0.35">
      <c r="A38" s="122" t="s">
        <v>106</v>
      </c>
      <c r="B38" s="56" t="s">
        <v>224</v>
      </c>
      <c r="C38" s="31" t="s">
        <v>387</v>
      </c>
      <c r="D38" s="139">
        <v>21.885000000000002</v>
      </c>
      <c r="E38" s="139">
        <f t="shared" si="2"/>
        <v>0.34625227986993512</v>
      </c>
      <c r="F38" s="139">
        <f t="shared" si="3"/>
        <v>0.32764349991825759</v>
      </c>
    </row>
    <row r="39" spans="1:6" ht="15" customHeight="1" x14ac:dyDescent="0.35">
      <c r="A39" s="122" t="s">
        <v>107</v>
      </c>
      <c r="B39" s="56" t="s">
        <v>225</v>
      </c>
      <c r="C39" s="131" t="s">
        <v>353</v>
      </c>
      <c r="D39" s="139">
        <v>21.702000000000002</v>
      </c>
      <c r="E39" s="139">
        <f t="shared" si="2"/>
        <v>0.3433569558024826</v>
      </c>
      <c r="F39" s="139">
        <f t="shared" si="3"/>
        <v>0.32490378045355384</v>
      </c>
    </row>
    <row r="40" spans="1:6" ht="15" customHeight="1" x14ac:dyDescent="0.35">
      <c r="A40" s="122" t="s">
        <v>108</v>
      </c>
      <c r="B40" s="56" t="s">
        <v>226</v>
      </c>
      <c r="C40" s="31" t="s">
        <v>388</v>
      </c>
      <c r="D40" s="139">
        <v>21.664999999999999</v>
      </c>
      <c r="E40" s="139">
        <f t="shared" si="2"/>
        <v>0.34277156241179546</v>
      </c>
      <c r="F40" s="139">
        <f t="shared" si="3"/>
        <v>0.32434984810276674</v>
      </c>
    </row>
    <row r="41" spans="1:6" s="125" customFormat="1" ht="15" customHeight="1" x14ac:dyDescent="0.35">
      <c r="A41" s="123" t="s">
        <v>109</v>
      </c>
      <c r="B41" s="148" t="s">
        <v>227</v>
      </c>
      <c r="C41" s="124" t="s">
        <v>389</v>
      </c>
      <c r="D41" s="140">
        <v>21.285</v>
      </c>
      <c r="E41" s="140">
        <f t="shared" si="2"/>
        <v>0.33675941407500887</v>
      </c>
      <c r="F41" s="140">
        <f t="shared" si="3"/>
        <v>0.31866081314873712</v>
      </c>
    </row>
    <row r="42" spans="1:6" s="125" customFormat="1" ht="15" customHeight="1" x14ac:dyDescent="0.35">
      <c r="A42" s="123" t="s">
        <v>110</v>
      </c>
      <c r="B42" s="148" t="s">
        <v>228</v>
      </c>
      <c r="C42" s="124" t="s">
        <v>337</v>
      </c>
      <c r="D42" s="140">
        <v>20.863</v>
      </c>
      <c r="E42" s="140">
        <f t="shared" si="2"/>
        <v>0.33008276513257734</v>
      </c>
      <c r="F42" s="140">
        <f t="shared" si="3"/>
        <v>0.3123429901208411</v>
      </c>
    </row>
    <row r="43" spans="1:6" ht="15" customHeight="1" x14ac:dyDescent="0.35">
      <c r="A43" s="122" t="s">
        <v>111</v>
      </c>
      <c r="B43" s="56" t="s">
        <v>229</v>
      </c>
      <c r="C43" s="31" t="s">
        <v>390</v>
      </c>
      <c r="D43" s="139">
        <v>20.771999999999998</v>
      </c>
      <c r="E43" s="139">
        <f t="shared" si="2"/>
        <v>0.32864301382034683</v>
      </c>
      <c r="F43" s="139">
        <f t="shared" si="3"/>
        <v>0.31098061596079712</v>
      </c>
    </row>
    <row r="44" spans="1:6" ht="15" customHeight="1" x14ac:dyDescent="0.35">
      <c r="A44" s="122" t="s">
        <v>112</v>
      </c>
      <c r="B44" s="56" t="s">
        <v>230</v>
      </c>
      <c r="C44" s="31" t="s">
        <v>392</v>
      </c>
      <c r="D44" s="139">
        <v>20.533000000000001</v>
      </c>
      <c r="E44" s="139">
        <f t="shared" si="2"/>
        <v>0.32486168894536793</v>
      </c>
      <c r="F44" s="139">
        <f t="shared" si="3"/>
        <v>0.30740251239760485</v>
      </c>
    </row>
    <row r="45" spans="1:6" ht="15" customHeight="1" x14ac:dyDescent="0.35">
      <c r="A45" s="122" t="s">
        <v>113</v>
      </c>
      <c r="B45" s="56" t="s">
        <v>231</v>
      </c>
      <c r="C45" s="31" t="s">
        <v>395</v>
      </c>
      <c r="D45" s="139">
        <v>19.87</v>
      </c>
      <c r="E45" s="139">
        <f t="shared" si="2"/>
        <v>0.31437207224197444</v>
      </c>
      <c r="F45" s="139">
        <f t="shared" si="3"/>
        <v>0.29747664351728481</v>
      </c>
    </row>
    <row r="46" spans="1:6" ht="15" customHeight="1" x14ac:dyDescent="0.35">
      <c r="A46" s="122" t="s">
        <v>114</v>
      </c>
      <c r="B46" s="56" t="s">
        <v>232</v>
      </c>
      <c r="C46" s="31" t="s">
        <v>391</v>
      </c>
      <c r="D46" s="139">
        <v>19.707999999999998</v>
      </c>
      <c r="E46" s="139">
        <f t="shared" si="2"/>
        <v>0.31180899847734428</v>
      </c>
      <c r="F46" s="139">
        <f t="shared" si="3"/>
        <v>0.29505131808951429</v>
      </c>
    </row>
    <row r="47" spans="1:6" ht="15" customHeight="1" x14ac:dyDescent="0.35">
      <c r="A47" s="122" t="s">
        <v>115</v>
      </c>
      <c r="B47" s="56" t="s">
        <v>233</v>
      </c>
      <c r="C47" s="31" t="s">
        <v>393</v>
      </c>
      <c r="D47" s="139">
        <v>19.529</v>
      </c>
      <c r="E47" s="139">
        <f t="shared" si="2"/>
        <v>0.308976960181858</v>
      </c>
      <c r="F47" s="139">
        <f t="shared" si="3"/>
        <v>0.29237148320327405</v>
      </c>
    </row>
    <row r="48" spans="1:6" ht="15" customHeight="1" x14ac:dyDescent="0.35">
      <c r="A48" s="122" t="s">
        <v>116</v>
      </c>
      <c r="B48" s="56" t="s">
        <v>234</v>
      </c>
      <c r="C48" s="131" t="s">
        <v>352</v>
      </c>
      <c r="D48" s="139">
        <v>19.526</v>
      </c>
      <c r="E48" s="139">
        <f t="shared" si="2"/>
        <v>0.30892949585288332</v>
      </c>
      <c r="F48" s="139">
        <f t="shared" si="3"/>
        <v>0.29232656976942645</v>
      </c>
    </row>
    <row r="49" spans="1:6" s="125" customFormat="1" ht="15" customHeight="1" x14ac:dyDescent="0.35">
      <c r="A49" s="123" t="s">
        <v>117</v>
      </c>
      <c r="B49" s="148" t="s">
        <v>235</v>
      </c>
      <c r="C49" s="124" t="s">
        <v>394</v>
      </c>
      <c r="D49" s="140">
        <v>19.2</v>
      </c>
      <c r="E49" s="140">
        <f t="shared" si="2"/>
        <v>0.30377170543764009</v>
      </c>
      <c r="F49" s="140">
        <f t="shared" si="3"/>
        <v>0.28744597662465365</v>
      </c>
    </row>
    <row r="50" spans="1:6" s="125" customFormat="1" ht="15" customHeight="1" x14ac:dyDescent="0.35">
      <c r="A50" s="123" t="s">
        <v>118</v>
      </c>
      <c r="B50" s="148" t="s">
        <v>236</v>
      </c>
      <c r="C50" s="124" t="s">
        <v>357</v>
      </c>
      <c r="D50" s="140">
        <v>18.79</v>
      </c>
      <c r="E50" s="140">
        <f t="shared" si="2"/>
        <v>0.29728491381110711</v>
      </c>
      <c r="F50" s="140">
        <f t="shared" si="3"/>
        <v>0.281307807332148</v>
      </c>
    </row>
    <row r="51" spans="1:6" ht="15" customHeight="1" x14ac:dyDescent="0.35">
      <c r="A51" s="122" t="s">
        <v>119</v>
      </c>
      <c r="B51" s="56" t="s">
        <v>237</v>
      </c>
      <c r="C51" s="31" t="s">
        <v>396</v>
      </c>
      <c r="D51" s="139">
        <v>18.734999999999999</v>
      </c>
      <c r="E51" s="139">
        <f t="shared" si="2"/>
        <v>0.29641473444657224</v>
      </c>
      <c r="F51" s="139">
        <f t="shared" si="3"/>
        <v>0.28048439437827533</v>
      </c>
    </row>
    <row r="52" spans="1:6" ht="15" customHeight="1" x14ac:dyDescent="0.35">
      <c r="A52" s="122" t="s">
        <v>120</v>
      </c>
      <c r="B52" s="56" t="s">
        <v>238</v>
      </c>
      <c r="C52" s="132" t="s">
        <v>397</v>
      </c>
      <c r="D52" s="139">
        <v>18.152999999999999</v>
      </c>
      <c r="E52" s="139">
        <f t="shared" si="2"/>
        <v>0.28720665462549377</v>
      </c>
      <c r="F52" s="139">
        <f t="shared" si="3"/>
        <v>0.27177118821184049</v>
      </c>
    </row>
    <row r="53" spans="1:6" ht="15" customHeight="1" x14ac:dyDescent="0.35">
      <c r="A53" s="122" t="s">
        <v>121</v>
      </c>
      <c r="B53" s="56" t="s">
        <v>239</v>
      </c>
      <c r="C53" s="31" t="s">
        <v>147</v>
      </c>
      <c r="D53" s="139">
        <v>17.388999999999999</v>
      </c>
      <c r="E53" s="139">
        <f t="shared" si="2"/>
        <v>0.27511907217995435</v>
      </c>
      <c r="F53" s="139">
        <f t="shared" si="3"/>
        <v>0.26033323372531786</v>
      </c>
    </row>
    <row r="54" spans="1:6" ht="15" customHeight="1" x14ac:dyDescent="0.35">
      <c r="A54" s="122" t="s">
        <v>122</v>
      </c>
      <c r="B54" s="56" t="s">
        <v>220</v>
      </c>
      <c r="C54" s="31" t="s">
        <v>398</v>
      </c>
      <c r="D54" s="139">
        <v>17.212</v>
      </c>
      <c r="E54" s="139">
        <f t="shared" si="2"/>
        <v>0.27231867677045107</v>
      </c>
      <c r="F54" s="139">
        <f t="shared" si="3"/>
        <v>0.25768334112830932</v>
      </c>
    </row>
    <row r="55" spans="1:6" ht="15" customHeight="1" x14ac:dyDescent="0.35">
      <c r="A55" s="122" t="s">
        <v>123</v>
      </c>
      <c r="B55" s="56" t="s">
        <v>240</v>
      </c>
      <c r="C55" s="31" t="s">
        <v>399</v>
      </c>
      <c r="D55" s="139">
        <v>16.802</v>
      </c>
      <c r="E55" s="139">
        <f t="shared" si="2"/>
        <v>0.26583188514391815</v>
      </c>
      <c r="F55" s="139">
        <f t="shared" si="3"/>
        <v>0.25154517183580366</v>
      </c>
    </row>
    <row r="56" spans="1:6" ht="15" customHeight="1" x14ac:dyDescent="0.35">
      <c r="A56" s="122" t="s">
        <v>124</v>
      </c>
      <c r="B56" s="56" t="s">
        <v>241</v>
      </c>
      <c r="C56" s="31" t="s">
        <v>400</v>
      </c>
      <c r="D56" s="139">
        <v>16.62</v>
      </c>
      <c r="E56" s="139">
        <f t="shared" si="2"/>
        <v>0.26295238251945724</v>
      </c>
      <c r="F56" s="139">
        <f t="shared" si="3"/>
        <v>0.24882042351571584</v>
      </c>
    </row>
    <row r="57" spans="1:6" ht="15" customHeight="1" x14ac:dyDescent="0.35">
      <c r="A57" s="133" t="s">
        <v>184</v>
      </c>
      <c r="B57" s="152"/>
      <c r="C57" s="33"/>
      <c r="D57" s="142">
        <f>SUM(D4:D56)</f>
        <v>3181.5319999999992</v>
      </c>
      <c r="E57" s="143">
        <f t="shared" si="2"/>
        <v>50.336427163772179</v>
      </c>
      <c r="F57" s="143">
        <f t="shared" si="3"/>
        <v>47.631175672009761</v>
      </c>
    </row>
    <row r="58" spans="1:6" ht="15" customHeight="1" x14ac:dyDescent="0.35">
      <c r="A58" s="133" t="s">
        <v>185</v>
      </c>
      <c r="B58" s="152"/>
      <c r="C58" s="33"/>
      <c r="D58" s="142">
        <f>D59-D57</f>
        <v>3139.0040000000008</v>
      </c>
      <c r="E58" s="143">
        <f t="shared" si="2"/>
        <v>49.663572836227829</v>
      </c>
      <c r="F58" s="143">
        <f t="shared" si="3"/>
        <v>46.994482833786179</v>
      </c>
    </row>
    <row r="59" spans="1:6" ht="15" customHeight="1" x14ac:dyDescent="0.35">
      <c r="A59" s="133" t="s">
        <v>186</v>
      </c>
      <c r="B59" s="152"/>
      <c r="C59" s="33"/>
      <c r="D59" s="142">
        <f>D61-D60</f>
        <v>6320.5360000000001</v>
      </c>
      <c r="E59" s="143">
        <f t="shared" si="2"/>
        <v>100</v>
      </c>
      <c r="F59" s="143">
        <f t="shared" si="3"/>
        <v>94.62565850579594</v>
      </c>
    </row>
    <row r="60" spans="1:6" ht="15" customHeight="1" x14ac:dyDescent="0.35">
      <c r="A60" s="133" t="s">
        <v>187</v>
      </c>
      <c r="B60" s="152"/>
      <c r="C60" s="33"/>
      <c r="D60" s="142">
        <v>358.98</v>
      </c>
      <c r="E60" s="144"/>
      <c r="F60" s="143">
        <f t="shared" si="3"/>
        <v>5.3743414942040717</v>
      </c>
    </row>
    <row r="61" spans="1:6" ht="15" customHeight="1" thickBot="1" x14ac:dyDescent="0.4">
      <c r="A61" s="127" t="s">
        <v>188</v>
      </c>
      <c r="B61" s="150"/>
      <c r="C61" s="32"/>
      <c r="D61" s="145">
        <v>6679.5159999999996</v>
      </c>
      <c r="E61" s="146"/>
      <c r="F61" s="147">
        <f t="shared" si="3"/>
        <v>100</v>
      </c>
    </row>
    <row r="62" spans="1:6" ht="15" customHeight="1" x14ac:dyDescent="0.35">
      <c r="A62" s="135"/>
      <c r="F62" s="139"/>
    </row>
    <row r="63" spans="1:6" x14ac:dyDescent="0.35">
      <c r="A63" s="135"/>
    </row>
    <row r="64" spans="1:6" x14ac:dyDescent="0.35">
      <c r="A64" s="135"/>
    </row>
    <row r="65" spans="1:1" x14ac:dyDescent="0.35">
      <c r="A65" s="135"/>
    </row>
    <row r="66" spans="1:1" x14ac:dyDescent="0.35">
      <c r="A66" s="135"/>
    </row>
    <row r="67" spans="1:1" x14ac:dyDescent="0.35">
      <c r="A67" s="135"/>
    </row>
    <row r="68" spans="1:1" x14ac:dyDescent="0.35">
      <c r="A68" s="135"/>
    </row>
    <row r="69" spans="1:1" x14ac:dyDescent="0.35">
      <c r="A69" s="135"/>
    </row>
    <row r="70" spans="1:1" x14ac:dyDescent="0.35">
      <c r="A70" s="135"/>
    </row>
    <row r="71" spans="1:1" x14ac:dyDescent="0.35">
      <c r="A71" s="135"/>
    </row>
    <row r="72" spans="1:1" x14ac:dyDescent="0.35">
      <c r="A72" s="135"/>
    </row>
    <row r="73" spans="1:1" x14ac:dyDescent="0.35">
      <c r="A73" s="135"/>
    </row>
    <row r="74" spans="1:1" x14ac:dyDescent="0.35">
      <c r="A74" s="135"/>
    </row>
    <row r="75" spans="1:1" x14ac:dyDescent="0.35">
      <c r="A75" s="135"/>
    </row>
    <row r="76" spans="1:1" x14ac:dyDescent="0.35">
      <c r="A76" s="135"/>
    </row>
    <row r="77" spans="1:1" x14ac:dyDescent="0.35">
      <c r="A77" s="135"/>
    </row>
    <row r="78" spans="1:1" x14ac:dyDescent="0.35">
      <c r="A78" s="135"/>
    </row>
    <row r="79" spans="1:1" x14ac:dyDescent="0.35">
      <c r="A79" s="135"/>
    </row>
    <row r="80" spans="1:1" x14ac:dyDescent="0.35">
      <c r="A80" s="135"/>
    </row>
    <row r="81" spans="1:1" x14ac:dyDescent="0.35">
      <c r="A81" s="135"/>
    </row>
    <row r="82" spans="1:1" x14ac:dyDescent="0.35">
      <c r="A82" s="135"/>
    </row>
    <row r="83" spans="1:1" x14ac:dyDescent="0.35">
      <c r="A83" s="135"/>
    </row>
    <row r="84" spans="1:1" x14ac:dyDescent="0.35">
      <c r="A84" s="135"/>
    </row>
    <row r="85" spans="1:1" x14ac:dyDescent="0.35">
      <c r="A85" s="135"/>
    </row>
    <row r="86" spans="1:1" x14ac:dyDescent="0.35">
      <c r="A86" s="135"/>
    </row>
    <row r="87" spans="1:1" x14ac:dyDescent="0.35">
      <c r="A87" s="135"/>
    </row>
    <row r="88" spans="1:1" x14ac:dyDescent="0.35">
      <c r="A88" s="135"/>
    </row>
    <row r="89" spans="1:1" x14ac:dyDescent="0.35">
      <c r="A89" s="135"/>
    </row>
    <row r="90" spans="1:1" x14ac:dyDescent="0.35">
      <c r="A90" s="135"/>
    </row>
    <row r="91" spans="1:1" x14ac:dyDescent="0.35">
      <c r="A91" s="135"/>
    </row>
    <row r="92" spans="1:1" x14ac:dyDescent="0.35">
      <c r="A92" s="135"/>
    </row>
    <row r="93" spans="1:1" x14ac:dyDescent="0.35">
      <c r="A93" s="135"/>
    </row>
    <row r="94" spans="1:1" x14ac:dyDescent="0.35">
      <c r="A94" s="135"/>
    </row>
    <row r="95" spans="1:1" x14ac:dyDescent="0.35">
      <c r="A95" s="135"/>
    </row>
    <row r="96" spans="1:1" x14ac:dyDescent="0.35">
      <c r="A96" s="135"/>
    </row>
    <row r="97" spans="1:1" x14ac:dyDescent="0.35">
      <c r="A97" s="135"/>
    </row>
    <row r="98" spans="1:1" x14ac:dyDescent="0.35">
      <c r="A98" s="135"/>
    </row>
    <row r="99" spans="1:1" x14ac:dyDescent="0.35">
      <c r="A99" s="135"/>
    </row>
    <row r="100" spans="1:1" x14ac:dyDescent="0.35">
      <c r="A100" s="135"/>
    </row>
    <row r="101" spans="1:1" x14ac:dyDescent="0.35">
      <c r="A101" s="135"/>
    </row>
    <row r="102" spans="1:1" x14ac:dyDescent="0.35">
      <c r="A102" s="135"/>
    </row>
    <row r="103" spans="1:1" x14ac:dyDescent="0.35">
      <c r="A103" s="135"/>
    </row>
    <row r="104" spans="1:1" x14ac:dyDescent="0.35">
      <c r="A104" s="135"/>
    </row>
    <row r="105" spans="1:1" x14ac:dyDescent="0.35">
      <c r="A105" s="135"/>
    </row>
    <row r="106" spans="1:1" x14ac:dyDescent="0.35">
      <c r="A106" s="135"/>
    </row>
    <row r="107" spans="1:1" x14ac:dyDescent="0.35">
      <c r="A107" s="135"/>
    </row>
    <row r="108" spans="1:1" x14ac:dyDescent="0.35">
      <c r="A108" s="135"/>
    </row>
    <row r="109" spans="1:1" x14ac:dyDescent="0.35">
      <c r="A109" s="135"/>
    </row>
    <row r="110" spans="1:1" x14ac:dyDescent="0.35">
      <c r="A110" s="135"/>
    </row>
    <row r="111" spans="1:1" x14ac:dyDescent="0.35">
      <c r="A111" s="135"/>
    </row>
    <row r="112" spans="1:1" x14ac:dyDescent="0.35">
      <c r="A112" s="13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61" workbookViewId="0">
      <selection activeCell="A62" sqref="A62:B66"/>
    </sheetView>
  </sheetViews>
  <sheetFormatPr defaultColWidth="15.453125" defaultRowHeight="13.9" customHeight="1" x14ac:dyDescent="0.35"/>
  <cols>
    <col min="1" max="1" width="8.453125" style="31" customWidth="1"/>
    <col min="2" max="2" width="12.81640625" style="31" customWidth="1"/>
    <col min="3" max="3" width="36" style="31" customWidth="1"/>
    <col min="4" max="4" width="15.453125" style="139"/>
    <col min="5" max="5" width="19.81640625" style="139" customWidth="1"/>
    <col min="6" max="6" width="15.453125" style="139"/>
    <col min="7" max="16384" width="15.453125" style="28"/>
  </cols>
  <sheetData>
    <row r="1" spans="1:6" ht="13.9" customHeight="1" x14ac:dyDescent="0.35">
      <c r="A1" s="6" t="s">
        <v>360</v>
      </c>
      <c r="B1" s="6"/>
      <c r="C1" s="6"/>
      <c r="D1" s="158"/>
      <c r="E1" s="158"/>
    </row>
    <row r="3" spans="1:6" ht="75.75" customHeight="1" thickBot="1" x14ac:dyDescent="0.4">
      <c r="A3" s="41" t="s">
        <v>189</v>
      </c>
      <c r="B3" s="41" t="s">
        <v>190</v>
      </c>
      <c r="C3" s="41" t="s">
        <v>191</v>
      </c>
      <c r="D3" s="138" t="s">
        <v>182</v>
      </c>
      <c r="E3" s="138" t="s">
        <v>192</v>
      </c>
      <c r="F3" s="138" t="s">
        <v>193</v>
      </c>
    </row>
    <row r="4" spans="1:6" ht="13.9" customHeight="1" x14ac:dyDescent="0.35">
      <c r="A4" s="122" t="s">
        <v>76</v>
      </c>
      <c r="B4" s="31" t="s">
        <v>246</v>
      </c>
      <c r="C4" s="31" t="s">
        <v>338</v>
      </c>
      <c r="D4" s="139">
        <v>842.077</v>
      </c>
      <c r="E4" s="139">
        <f t="shared" ref="E4:E43" si="0">D4/D$64*100</f>
        <v>54.949649320174451</v>
      </c>
      <c r="F4" s="139">
        <f>D4/D$66*100</f>
        <v>11.046025971790872</v>
      </c>
    </row>
    <row r="5" spans="1:6" ht="13.9" customHeight="1" x14ac:dyDescent="0.35">
      <c r="A5" s="122" t="s">
        <v>77</v>
      </c>
      <c r="B5" s="31" t="s">
        <v>247</v>
      </c>
      <c r="C5" s="31" t="s">
        <v>156</v>
      </c>
      <c r="D5" s="139">
        <v>103.444</v>
      </c>
      <c r="E5" s="139">
        <f t="shared" si="0"/>
        <v>6.7502277395964105</v>
      </c>
      <c r="F5" s="139">
        <f t="shared" ref="F5:F66" si="1">D5/D$66*100</f>
        <v>1.3569366110533063</v>
      </c>
    </row>
    <row r="6" spans="1:6" ht="13.9" customHeight="1" x14ac:dyDescent="0.35">
      <c r="A6" s="122" t="s">
        <v>78</v>
      </c>
      <c r="B6" s="31" t="s">
        <v>248</v>
      </c>
      <c r="C6" s="31" t="s">
        <v>339</v>
      </c>
      <c r="D6" s="139">
        <v>58.212000000000003</v>
      </c>
      <c r="E6" s="139">
        <f t="shared" si="0"/>
        <v>3.7986181622654409</v>
      </c>
      <c r="F6" s="139">
        <f t="shared" si="1"/>
        <v>0.76360150422098005</v>
      </c>
    </row>
    <row r="7" spans="1:6" ht="13.9" customHeight="1" x14ac:dyDescent="0.35">
      <c r="A7" s="122" t="s">
        <v>79</v>
      </c>
      <c r="B7" s="31" t="s">
        <v>249</v>
      </c>
      <c r="C7" s="31" t="s">
        <v>157</v>
      </c>
      <c r="D7" s="139">
        <v>37.814999999999998</v>
      </c>
      <c r="E7" s="139">
        <f t="shared" si="0"/>
        <v>2.4676139937825128</v>
      </c>
      <c r="F7" s="139">
        <f t="shared" si="1"/>
        <v>0.49604189655253828</v>
      </c>
    </row>
    <row r="8" spans="1:6" ht="13.9" customHeight="1" x14ac:dyDescent="0.35">
      <c r="A8" s="122" t="s">
        <v>80</v>
      </c>
      <c r="B8" s="31" t="s">
        <v>250</v>
      </c>
      <c r="C8" s="31" t="s">
        <v>340</v>
      </c>
      <c r="D8" s="139">
        <v>34.948</v>
      </c>
      <c r="E8" s="139">
        <f t="shared" si="0"/>
        <v>2.2805281992519175</v>
      </c>
      <c r="F8" s="139">
        <f t="shared" si="1"/>
        <v>0.45843374853148516</v>
      </c>
    </row>
    <row r="9" spans="1:6" ht="13.9" customHeight="1" x14ac:dyDescent="0.35">
      <c r="A9" s="122" t="s">
        <v>81</v>
      </c>
      <c r="B9" s="31" t="s">
        <v>251</v>
      </c>
      <c r="C9" s="31" t="s">
        <v>138</v>
      </c>
      <c r="D9" s="139">
        <v>32.204999999999998</v>
      </c>
      <c r="E9" s="139">
        <f t="shared" si="0"/>
        <v>2.1015340121582926</v>
      </c>
      <c r="F9" s="139">
        <f t="shared" si="1"/>
        <v>0.42245218242693372</v>
      </c>
    </row>
    <row r="10" spans="1:6" ht="13.9" customHeight="1" x14ac:dyDescent="0.35">
      <c r="A10" s="122" t="s">
        <v>82</v>
      </c>
      <c r="B10" s="31" t="s">
        <v>252</v>
      </c>
      <c r="C10" s="31" t="s">
        <v>133</v>
      </c>
      <c r="D10" s="139">
        <v>25.847999999999999</v>
      </c>
      <c r="E10" s="139">
        <f t="shared" si="0"/>
        <v>1.6867086212161944</v>
      </c>
      <c r="F10" s="139">
        <f t="shared" si="1"/>
        <v>0.33906362401401591</v>
      </c>
    </row>
    <row r="11" spans="1:6" ht="13.9" customHeight="1" x14ac:dyDescent="0.35">
      <c r="A11" s="122" t="s">
        <v>83</v>
      </c>
      <c r="B11" s="31" t="s">
        <v>253</v>
      </c>
      <c r="C11" s="31" t="s">
        <v>132</v>
      </c>
      <c r="D11" s="139">
        <v>21.780999999999999</v>
      </c>
      <c r="E11" s="139">
        <f t="shared" si="0"/>
        <v>1.4213169482633059</v>
      </c>
      <c r="F11" s="139">
        <f t="shared" si="1"/>
        <v>0.2857143606719777</v>
      </c>
    </row>
    <row r="12" spans="1:6" ht="13.9" customHeight="1" x14ac:dyDescent="0.35">
      <c r="A12" s="122" t="s">
        <v>84</v>
      </c>
      <c r="B12" s="31" t="s">
        <v>254</v>
      </c>
      <c r="C12" s="31" t="s">
        <v>139</v>
      </c>
      <c r="D12" s="139">
        <v>18.96</v>
      </c>
      <c r="E12" s="139">
        <f t="shared" si="0"/>
        <v>1.2372328790722318</v>
      </c>
      <c r="F12" s="139">
        <f t="shared" si="1"/>
        <v>0.24870962207156228</v>
      </c>
    </row>
    <row r="13" spans="1:6" ht="13.9" customHeight="1" x14ac:dyDescent="0.35">
      <c r="A13" s="122" t="s">
        <v>85</v>
      </c>
      <c r="B13" s="31" t="s">
        <v>255</v>
      </c>
      <c r="C13" s="31" t="s">
        <v>140</v>
      </c>
      <c r="D13" s="139">
        <v>15.225</v>
      </c>
      <c r="E13" s="139">
        <f t="shared" si="0"/>
        <v>0.99350583248284441</v>
      </c>
      <c r="F13" s="139">
        <f t="shared" si="1"/>
        <v>0.19971540063499657</v>
      </c>
    </row>
    <row r="14" spans="1:6" ht="13.9" customHeight="1" x14ac:dyDescent="0.35">
      <c r="A14" s="122" t="s">
        <v>183</v>
      </c>
      <c r="B14" s="31" t="s">
        <v>256</v>
      </c>
      <c r="C14" s="31" t="s">
        <v>149</v>
      </c>
      <c r="D14" s="139">
        <v>14.853999999999999</v>
      </c>
      <c r="E14" s="139">
        <f t="shared" si="0"/>
        <v>0.96929626507061861</v>
      </c>
      <c r="F14" s="139">
        <f t="shared" si="1"/>
        <v>0.19484877248159208</v>
      </c>
    </row>
    <row r="15" spans="1:6" ht="13.9" customHeight="1" x14ac:dyDescent="0.35">
      <c r="A15" s="122" t="s">
        <v>86</v>
      </c>
      <c r="B15" s="31" t="s">
        <v>257</v>
      </c>
      <c r="C15" s="31" t="s">
        <v>134</v>
      </c>
      <c r="D15" s="139">
        <v>14.817</v>
      </c>
      <c r="E15" s="139">
        <f t="shared" si="0"/>
        <v>0.96688183381926462</v>
      </c>
      <c r="F15" s="139">
        <f t="shared" si="1"/>
        <v>0.19436342142586172</v>
      </c>
    </row>
    <row r="16" spans="1:6" ht="13.9" customHeight="1" x14ac:dyDescent="0.35">
      <c r="A16" s="122" t="s">
        <v>87</v>
      </c>
      <c r="B16" s="31" t="s">
        <v>258</v>
      </c>
      <c r="C16" s="31" t="s">
        <v>144</v>
      </c>
      <c r="D16" s="139">
        <v>13.864000000000001</v>
      </c>
      <c r="E16" s="139">
        <f t="shared" si="0"/>
        <v>0.90469391537222699</v>
      </c>
      <c r="F16" s="139">
        <f t="shared" si="1"/>
        <v>0.1818623523417795</v>
      </c>
    </row>
    <row r="17" spans="1:7" s="125" customFormat="1" ht="13.9" customHeight="1" x14ac:dyDescent="0.35">
      <c r="A17" s="123" t="s">
        <v>88</v>
      </c>
      <c r="B17" s="124" t="s">
        <v>259</v>
      </c>
      <c r="C17" s="153" t="s">
        <v>350</v>
      </c>
      <c r="D17" s="140">
        <v>12.488</v>
      </c>
      <c r="E17" s="140">
        <f t="shared" si="0"/>
        <v>0.81490317478133067</v>
      </c>
      <c r="F17" s="140">
        <f t="shared" si="1"/>
        <v>0.16381254010705007</v>
      </c>
    </row>
    <row r="18" spans="1:7" ht="13.9" customHeight="1" x14ac:dyDescent="0.35">
      <c r="A18" s="122" t="s">
        <v>89</v>
      </c>
      <c r="B18" s="31" t="s">
        <v>260</v>
      </c>
      <c r="C18" s="31" t="s">
        <v>152</v>
      </c>
      <c r="D18" s="139">
        <v>11.544</v>
      </c>
      <c r="E18" s="139">
        <f t="shared" si="0"/>
        <v>0.75330255042246008</v>
      </c>
      <c r="F18" s="139">
        <f t="shared" si="1"/>
        <v>0.15142952938787527</v>
      </c>
    </row>
    <row r="19" spans="1:7" s="125" customFormat="1" ht="13.9" customHeight="1" x14ac:dyDescent="0.35">
      <c r="A19" s="123" t="s">
        <v>90</v>
      </c>
      <c r="B19" s="124" t="s">
        <v>261</v>
      </c>
      <c r="C19" s="124" t="s">
        <v>358</v>
      </c>
      <c r="D19" s="140">
        <v>9.27</v>
      </c>
      <c r="E19" s="140">
        <f t="shared" si="0"/>
        <v>0.60491291081221454</v>
      </c>
      <c r="F19" s="140">
        <f t="shared" si="1"/>
        <v>0.12160011585460875</v>
      </c>
    </row>
    <row r="20" spans="1:7" ht="13.9" customHeight="1" x14ac:dyDescent="0.35">
      <c r="A20" s="122" t="s">
        <v>91</v>
      </c>
      <c r="B20" s="31" t="s">
        <v>262</v>
      </c>
      <c r="C20" s="31" t="s">
        <v>147</v>
      </c>
      <c r="D20" s="139">
        <v>9.2080000000000002</v>
      </c>
      <c r="E20" s="139">
        <f t="shared" si="0"/>
        <v>0.60086710709372948</v>
      </c>
      <c r="F20" s="139">
        <f t="shared" si="1"/>
        <v>0.12078682489635786</v>
      </c>
    </row>
    <row r="21" spans="1:7" ht="13.9" customHeight="1" x14ac:dyDescent="0.35">
      <c r="A21" s="122" t="s">
        <v>92</v>
      </c>
      <c r="B21" s="31" t="s">
        <v>263</v>
      </c>
      <c r="C21" s="31" t="s">
        <v>131</v>
      </c>
      <c r="D21" s="139">
        <v>8.827</v>
      </c>
      <c r="E21" s="139">
        <f t="shared" si="0"/>
        <v>0.57600499069465128</v>
      </c>
      <c r="F21" s="139">
        <f t="shared" si="1"/>
        <v>0.11578902078194515</v>
      </c>
    </row>
    <row r="22" spans="1:7" ht="13.9" customHeight="1" x14ac:dyDescent="0.35">
      <c r="A22" s="122" t="s">
        <v>93</v>
      </c>
      <c r="B22" s="31" t="s">
        <v>264</v>
      </c>
      <c r="C22" s="31" t="s">
        <v>151</v>
      </c>
      <c r="D22" s="139">
        <v>8.19</v>
      </c>
      <c r="E22" s="139">
        <f t="shared" si="0"/>
        <v>0.53443762023215069</v>
      </c>
      <c r="F22" s="139">
        <f t="shared" si="1"/>
        <v>0.10743311206572229</v>
      </c>
    </row>
    <row r="23" spans="1:7" ht="12.75" customHeight="1" x14ac:dyDescent="0.35">
      <c r="A23" s="122" t="s">
        <v>94</v>
      </c>
      <c r="B23" s="31" t="s">
        <v>265</v>
      </c>
      <c r="C23" s="31" t="s">
        <v>148</v>
      </c>
      <c r="D23" s="139">
        <v>8.09</v>
      </c>
      <c r="E23" s="139">
        <f t="shared" si="0"/>
        <v>0.52791213036362628</v>
      </c>
      <c r="F23" s="139">
        <f t="shared" si="1"/>
        <v>0.10612135245564024</v>
      </c>
    </row>
    <row r="24" spans="1:7" s="125" customFormat="1" ht="13.9" customHeight="1" x14ac:dyDescent="0.35">
      <c r="A24" s="123" t="s">
        <v>95</v>
      </c>
      <c r="B24" s="124" t="s">
        <v>266</v>
      </c>
      <c r="C24" s="124" t="s">
        <v>153</v>
      </c>
      <c r="D24" s="140">
        <v>7.4829999999999997</v>
      </c>
      <c r="E24" s="140">
        <f t="shared" si="0"/>
        <v>0.48830240686168297</v>
      </c>
      <c r="F24" s="140">
        <f t="shared" si="1"/>
        <v>9.8158971622441998E-2</v>
      </c>
    </row>
    <row r="25" spans="1:7" ht="13.9" customHeight="1" x14ac:dyDescent="0.35">
      <c r="A25" s="122" t="s">
        <v>96</v>
      </c>
      <c r="B25" s="31" t="s">
        <v>267</v>
      </c>
      <c r="C25" s="31" t="s">
        <v>341</v>
      </c>
      <c r="D25" s="139">
        <v>7.3849999999999998</v>
      </c>
      <c r="E25" s="139">
        <f t="shared" si="0"/>
        <v>0.48190742679052906</v>
      </c>
      <c r="F25" s="139">
        <f t="shared" si="1"/>
        <v>9.6873447204561564E-2</v>
      </c>
      <c r="G25" s="28" t="s">
        <v>351</v>
      </c>
    </row>
    <row r="26" spans="1:7" ht="13.9" customHeight="1" x14ac:dyDescent="0.35">
      <c r="A26" s="122" t="s">
        <v>97</v>
      </c>
      <c r="B26" s="31" t="s">
        <v>268</v>
      </c>
      <c r="C26" s="31" t="s">
        <v>342</v>
      </c>
      <c r="D26" s="139">
        <v>6.5049999999999999</v>
      </c>
      <c r="E26" s="139">
        <f t="shared" si="0"/>
        <v>0.42448311594751409</v>
      </c>
      <c r="F26" s="139">
        <f t="shared" si="1"/>
        <v>8.5329962635839265E-2</v>
      </c>
    </row>
    <row r="27" spans="1:7" ht="13.9" customHeight="1" x14ac:dyDescent="0.35">
      <c r="A27" s="122" t="s">
        <v>98</v>
      </c>
      <c r="B27" s="31" t="s">
        <v>269</v>
      </c>
      <c r="C27" s="31" t="s">
        <v>154</v>
      </c>
      <c r="D27" s="139">
        <v>5.8879999999999999</v>
      </c>
      <c r="E27" s="139">
        <f t="shared" si="0"/>
        <v>0.38422084345871838</v>
      </c>
      <c r="F27" s="139">
        <f t="shared" si="1"/>
        <v>7.7236405841632841E-2</v>
      </c>
    </row>
    <row r="28" spans="1:7" ht="13.9" customHeight="1" thickBot="1" x14ac:dyDescent="0.4">
      <c r="A28" s="126" t="s">
        <v>99</v>
      </c>
      <c r="B28" s="35" t="s">
        <v>270</v>
      </c>
      <c r="C28" s="35" t="s">
        <v>135</v>
      </c>
      <c r="D28" s="141">
        <v>5.71</v>
      </c>
      <c r="E28" s="141">
        <f t="shared" si="0"/>
        <v>0.37260547149274492</v>
      </c>
      <c r="F28" s="141">
        <f t="shared" si="1"/>
        <v>7.4901473735686744E-2</v>
      </c>
    </row>
    <row r="29" spans="1:7" ht="13.9" customHeight="1" x14ac:dyDescent="0.35">
      <c r="A29" s="122"/>
    </row>
    <row r="30" spans="1:7" ht="13.9" customHeight="1" x14ac:dyDescent="0.35">
      <c r="A30" s="122"/>
    </row>
    <row r="31" spans="1:7" ht="13.9" customHeight="1" x14ac:dyDescent="0.35">
      <c r="A31" s="122"/>
    </row>
    <row r="32" spans="1:7" ht="13.9" customHeight="1" x14ac:dyDescent="0.35">
      <c r="A32" s="122"/>
    </row>
    <row r="33" spans="1:6" ht="13.9" customHeight="1" x14ac:dyDescent="0.35">
      <c r="A33" s="122"/>
    </row>
    <row r="34" spans="1:6" ht="13.9" customHeight="1" x14ac:dyDescent="0.35">
      <c r="A34" s="154" t="s">
        <v>361</v>
      </c>
      <c r="B34" s="6"/>
      <c r="C34" s="6"/>
      <c r="D34" s="158"/>
      <c r="E34" s="158"/>
    </row>
    <row r="35" spans="1:6" ht="13.9" customHeight="1" x14ac:dyDescent="0.35">
      <c r="A35" s="122"/>
    </row>
    <row r="36" spans="1:6" ht="63.75" customHeight="1" thickBot="1" x14ac:dyDescent="0.4">
      <c r="A36" s="129" t="s">
        <v>189</v>
      </c>
      <c r="B36" s="41" t="s">
        <v>190</v>
      </c>
      <c r="C36" s="41" t="s">
        <v>191</v>
      </c>
      <c r="D36" s="138" t="s">
        <v>182</v>
      </c>
      <c r="E36" s="138" t="s">
        <v>192</v>
      </c>
      <c r="F36" s="138" t="s">
        <v>193</v>
      </c>
    </row>
    <row r="37" spans="1:6" ht="14.25" customHeight="1" x14ac:dyDescent="0.35">
      <c r="A37" s="122" t="s">
        <v>100</v>
      </c>
      <c r="B37" s="31" t="s">
        <v>271</v>
      </c>
      <c r="C37" s="31" t="s">
        <v>150</v>
      </c>
      <c r="D37" s="139">
        <v>5.5750000000000002</v>
      </c>
      <c r="E37" s="139">
        <f t="shared" si="0"/>
        <v>0.36379606017023691</v>
      </c>
      <c r="F37" s="139">
        <f t="shared" si="1"/>
        <v>7.3130598262075935E-2</v>
      </c>
    </row>
    <row r="38" spans="1:6" ht="18" customHeight="1" x14ac:dyDescent="0.35">
      <c r="A38" s="122" t="s">
        <v>101</v>
      </c>
      <c r="B38" s="31" t="s">
        <v>272</v>
      </c>
      <c r="C38" s="31" t="s">
        <v>343</v>
      </c>
      <c r="D38" s="139">
        <v>4.7329999999999997</v>
      </c>
      <c r="E38" s="139">
        <f t="shared" si="0"/>
        <v>0.30885143547726118</v>
      </c>
      <c r="F38" s="139">
        <f t="shared" si="1"/>
        <v>6.2085582345184818E-2</v>
      </c>
    </row>
    <row r="39" spans="1:6" ht="18" customHeight="1" x14ac:dyDescent="0.35">
      <c r="A39" s="122" t="s">
        <v>102</v>
      </c>
      <c r="B39" s="31" t="s">
        <v>273</v>
      </c>
      <c r="C39" s="31" t="s">
        <v>344</v>
      </c>
      <c r="D39" s="139">
        <v>4.6580000000000004</v>
      </c>
      <c r="E39" s="139">
        <f t="shared" si="0"/>
        <v>0.3039573180758679</v>
      </c>
      <c r="F39" s="139">
        <f t="shared" si="1"/>
        <v>6.1101762637623264E-2</v>
      </c>
    </row>
    <row r="40" spans="1:6" ht="15.75" customHeight="1" x14ac:dyDescent="0.35">
      <c r="A40" s="122" t="s">
        <v>103</v>
      </c>
      <c r="B40" s="31" t="s">
        <v>274</v>
      </c>
      <c r="C40" s="31" t="s">
        <v>345</v>
      </c>
      <c r="D40" s="139">
        <v>4.3490000000000002</v>
      </c>
      <c r="E40" s="139">
        <f t="shared" si="0"/>
        <v>0.28379355438212744</v>
      </c>
      <c r="F40" s="139">
        <f t="shared" si="1"/>
        <v>5.7048425442469637E-2</v>
      </c>
    </row>
    <row r="41" spans="1:6" ht="15" customHeight="1" x14ac:dyDescent="0.35">
      <c r="A41" s="122" t="s">
        <v>104</v>
      </c>
      <c r="B41" s="31" t="s">
        <v>275</v>
      </c>
      <c r="C41" s="31" t="s">
        <v>137</v>
      </c>
      <c r="D41" s="139">
        <v>4.0220000000000002</v>
      </c>
      <c r="E41" s="139">
        <f t="shared" si="0"/>
        <v>0.26245520251205257</v>
      </c>
      <c r="F41" s="139">
        <f t="shared" si="1"/>
        <v>5.2758971517501238E-2</v>
      </c>
    </row>
    <row r="42" spans="1:6" ht="16.5" customHeight="1" x14ac:dyDescent="0.35">
      <c r="A42" s="122" t="s">
        <v>105</v>
      </c>
      <c r="B42" s="31" t="s">
        <v>276</v>
      </c>
      <c r="C42" s="31" t="s">
        <v>146</v>
      </c>
      <c r="D42" s="139">
        <v>3.9129999999999998</v>
      </c>
      <c r="E42" s="139">
        <f t="shared" si="0"/>
        <v>0.25534241855536088</v>
      </c>
      <c r="F42" s="139">
        <f t="shared" si="1"/>
        <v>5.1329153542511767E-2</v>
      </c>
    </row>
    <row r="43" spans="1:6" ht="18" customHeight="1" x14ac:dyDescent="0.35">
      <c r="A43" s="122" t="s">
        <v>106</v>
      </c>
      <c r="B43" s="31" t="s">
        <v>277</v>
      </c>
      <c r="C43" s="31" t="s">
        <v>331</v>
      </c>
      <c r="D43" s="139">
        <v>3.665</v>
      </c>
      <c r="E43" s="139">
        <f t="shared" si="0"/>
        <v>0.23915920368142032</v>
      </c>
      <c r="F43" s="139">
        <f t="shared" si="1"/>
        <v>4.8075989709508216E-2</v>
      </c>
    </row>
    <row r="44" spans="1:6" ht="18" customHeight="1" x14ac:dyDescent="0.35">
      <c r="A44" s="122" t="s">
        <v>107</v>
      </c>
      <c r="B44" s="31" t="s">
        <v>278</v>
      </c>
      <c r="C44" s="31" t="s">
        <v>141</v>
      </c>
      <c r="D44" s="139">
        <v>3.4550000000000001</v>
      </c>
      <c r="E44" s="139">
        <f t="shared" ref="E44:E64" si="2">D44/D$64*100</f>
        <v>0.225455674957519</v>
      </c>
      <c r="F44" s="139">
        <f t="shared" si="1"/>
        <v>4.5321294528335845E-2</v>
      </c>
    </row>
    <row r="45" spans="1:6" s="125" customFormat="1" ht="16.5" customHeight="1" x14ac:dyDescent="0.35">
      <c r="A45" s="123" t="s">
        <v>108</v>
      </c>
      <c r="B45" s="124" t="s">
        <v>279</v>
      </c>
      <c r="C45" s="124" t="s">
        <v>356</v>
      </c>
      <c r="D45" s="140">
        <v>3.0230000000000001</v>
      </c>
      <c r="E45" s="140">
        <f t="shared" si="2"/>
        <v>0.19726555872549351</v>
      </c>
      <c r="F45" s="140">
        <f t="shared" si="1"/>
        <v>3.9654493012781261E-2</v>
      </c>
    </row>
    <row r="46" spans="1:6" ht="15" customHeight="1" x14ac:dyDescent="0.35">
      <c r="A46" s="122" t="s">
        <v>109</v>
      </c>
      <c r="B46" s="31" t="s">
        <v>280</v>
      </c>
      <c r="C46" s="31" t="s">
        <v>158</v>
      </c>
      <c r="D46" s="139">
        <v>2.8929999999999998</v>
      </c>
      <c r="E46" s="139">
        <f t="shared" si="2"/>
        <v>0.18878242189641173</v>
      </c>
      <c r="F46" s="139">
        <f t="shared" si="1"/>
        <v>3.7949205519674553E-2</v>
      </c>
    </row>
    <row r="47" spans="1:6" ht="14.25" customHeight="1" x14ac:dyDescent="0.35">
      <c r="A47" s="122" t="s">
        <v>110</v>
      </c>
      <c r="B47" s="31" t="s">
        <v>281</v>
      </c>
      <c r="C47" s="31" t="s">
        <v>136</v>
      </c>
      <c r="D47" s="139">
        <v>2.84</v>
      </c>
      <c r="E47" s="139">
        <f t="shared" si="2"/>
        <v>0.18532391226609379</v>
      </c>
      <c r="F47" s="139">
        <f t="shared" si="1"/>
        <v>3.7253972926331057E-2</v>
      </c>
    </row>
    <row r="48" spans="1:6" s="157" customFormat="1" ht="15.75" customHeight="1" x14ac:dyDescent="0.35">
      <c r="A48" s="155" t="s">
        <v>111</v>
      </c>
      <c r="B48" s="156" t="s">
        <v>282</v>
      </c>
      <c r="C48" s="156" t="s">
        <v>355</v>
      </c>
      <c r="D48" s="159">
        <v>2.5910000000000002</v>
      </c>
      <c r="E48" s="159">
        <f t="shared" si="2"/>
        <v>0.16907544249346798</v>
      </c>
      <c r="F48" s="159">
        <f t="shared" si="1"/>
        <v>3.3987691497226684E-2</v>
      </c>
    </row>
    <row r="49" spans="1:6" s="125" customFormat="1" ht="14.25" customHeight="1" x14ac:dyDescent="0.35">
      <c r="A49" s="123" t="s">
        <v>112</v>
      </c>
      <c r="B49" s="124" t="s">
        <v>283</v>
      </c>
      <c r="C49" s="124" t="s">
        <v>349</v>
      </c>
      <c r="D49" s="140">
        <v>2.5</v>
      </c>
      <c r="E49" s="140">
        <f t="shared" si="2"/>
        <v>0.16313724671311072</v>
      </c>
      <c r="F49" s="140">
        <f t="shared" si="1"/>
        <v>3.2793990252051985E-2</v>
      </c>
    </row>
    <row r="50" spans="1:6" ht="15.75" customHeight="1" x14ac:dyDescent="0.35">
      <c r="A50" s="122" t="s">
        <v>113</v>
      </c>
      <c r="B50" s="31" t="s">
        <v>284</v>
      </c>
      <c r="C50" s="31" t="s">
        <v>35</v>
      </c>
      <c r="D50" s="139">
        <v>2.4209999999999998</v>
      </c>
      <c r="E50" s="139">
        <f t="shared" si="2"/>
        <v>0.1579821097169764</v>
      </c>
      <c r="F50" s="139">
        <f t="shared" si="1"/>
        <v>3.1757700160087138E-2</v>
      </c>
    </row>
    <row r="51" spans="1:6" ht="15" customHeight="1" x14ac:dyDescent="0.35">
      <c r="A51" s="122" t="s">
        <v>114</v>
      </c>
      <c r="B51" s="31" t="s">
        <v>285</v>
      </c>
      <c r="C51" s="132" t="s">
        <v>348</v>
      </c>
      <c r="D51" s="139">
        <v>2.3959999999999999</v>
      </c>
      <c r="E51" s="139">
        <f t="shared" si="2"/>
        <v>0.1563507372498453</v>
      </c>
      <c r="F51" s="139">
        <f t="shared" si="1"/>
        <v>3.1429760257566622E-2</v>
      </c>
    </row>
    <row r="52" spans="1:6" ht="14.25" customHeight="1" x14ac:dyDescent="0.35">
      <c r="A52" s="122" t="s">
        <v>115</v>
      </c>
      <c r="B52" s="31" t="s">
        <v>286</v>
      </c>
      <c r="C52" s="31" t="s">
        <v>142</v>
      </c>
      <c r="D52" s="139">
        <v>2.3719999999999999</v>
      </c>
      <c r="E52" s="139">
        <f t="shared" si="2"/>
        <v>0.15478461968139945</v>
      </c>
      <c r="F52" s="139">
        <f t="shared" si="1"/>
        <v>3.111493795114692E-2</v>
      </c>
    </row>
    <row r="53" spans="1:6" ht="15.75" customHeight="1" x14ac:dyDescent="0.35">
      <c r="A53" s="122" t="s">
        <v>116</v>
      </c>
      <c r="B53" s="31" t="s">
        <v>287</v>
      </c>
      <c r="C53" s="31" t="s">
        <v>143</v>
      </c>
      <c r="D53" s="139">
        <v>2.2930000000000001</v>
      </c>
      <c r="E53" s="139">
        <f t="shared" si="2"/>
        <v>0.14962948268526516</v>
      </c>
      <c r="F53" s="139">
        <f t="shared" si="1"/>
        <v>3.0078647859182083E-2</v>
      </c>
    </row>
    <row r="54" spans="1:6" s="125" customFormat="1" ht="16.5" customHeight="1" x14ac:dyDescent="0.35">
      <c r="A54" s="123" t="s">
        <v>117</v>
      </c>
      <c r="B54" s="124" t="s">
        <v>288</v>
      </c>
      <c r="C54" s="124" t="s">
        <v>359</v>
      </c>
      <c r="D54" s="140">
        <v>2.0710000000000002</v>
      </c>
      <c r="E54" s="140">
        <f t="shared" si="2"/>
        <v>0.13514289517714093</v>
      </c>
      <c r="F54" s="140">
        <f t="shared" si="1"/>
        <v>2.7166541524799866E-2</v>
      </c>
    </row>
    <row r="55" spans="1:6" ht="14.25" customHeight="1" x14ac:dyDescent="0.35">
      <c r="A55" s="122" t="s">
        <v>118</v>
      </c>
      <c r="B55" s="31" t="s">
        <v>289</v>
      </c>
      <c r="C55" s="31" t="s">
        <v>159</v>
      </c>
      <c r="D55" s="139">
        <v>2.0329999999999999</v>
      </c>
      <c r="E55" s="139">
        <f t="shared" si="2"/>
        <v>0.13266320902710166</v>
      </c>
      <c r="F55" s="139">
        <f t="shared" si="1"/>
        <v>2.6668072872968671E-2</v>
      </c>
    </row>
    <row r="56" spans="1:6" ht="15.75" customHeight="1" x14ac:dyDescent="0.35">
      <c r="A56" s="122" t="s">
        <v>119</v>
      </c>
      <c r="B56" s="31" t="s">
        <v>290</v>
      </c>
      <c r="C56" s="31" t="s">
        <v>145</v>
      </c>
      <c r="D56" s="139">
        <v>1.972</v>
      </c>
      <c r="E56" s="139">
        <f t="shared" si="2"/>
        <v>0.12868266020730174</v>
      </c>
      <c r="F56" s="139">
        <f t="shared" si="1"/>
        <v>2.5867899510818606E-2</v>
      </c>
    </row>
    <row r="57" spans="1:6" ht="15" customHeight="1" x14ac:dyDescent="0.35">
      <c r="A57" s="122" t="s">
        <v>120</v>
      </c>
      <c r="B57" s="31" t="s">
        <v>291</v>
      </c>
      <c r="C57" s="132" t="s">
        <v>347</v>
      </c>
      <c r="D57" s="139">
        <v>1.9710000000000001</v>
      </c>
      <c r="E57" s="139">
        <f t="shared" si="2"/>
        <v>0.12861740530861648</v>
      </c>
      <c r="F57" s="139">
        <f t="shared" si="1"/>
        <v>2.5854781914717784E-2</v>
      </c>
    </row>
    <row r="58" spans="1:6" ht="16.5" customHeight="1" x14ac:dyDescent="0.35">
      <c r="A58" s="122" t="s">
        <v>121</v>
      </c>
      <c r="B58" s="31" t="s">
        <v>292</v>
      </c>
      <c r="C58" s="31" t="s">
        <v>155</v>
      </c>
      <c r="D58" s="139">
        <v>1.9450000000000001</v>
      </c>
      <c r="E58" s="139">
        <f t="shared" si="2"/>
        <v>0.12692077794280016</v>
      </c>
      <c r="F58" s="139">
        <f t="shared" si="1"/>
        <v>2.5513724416096447E-2</v>
      </c>
    </row>
    <row r="59" spans="1:6" ht="18" customHeight="1" x14ac:dyDescent="0.35">
      <c r="A59" s="122" t="s">
        <v>122</v>
      </c>
      <c r="B59" s="31" t="s">
        <v>293</v>
      </c>
      <c r="C59" s="132" t="s">
        <v>346</v>
      </c>
      <c r="D59" s="139">
        <v>1.859</v>
      </c>
      <c r="E59" s="139">
        <f t="shared" si="2"/>
        <v>0.12130885665586914</v>
      </c>
      <c r="F59" s="139">
        <f t="shared" si="1"/>
        <v>2.4385611151425856E-2</v>
      </c>
    </row>
    <row r="60" spans="1:6" s="157" customFormat="1" ht="13.9" customHeight="1" x14ac:dyDescent="0.35">
      <c r="A60" s="155" t="s">
        <v>123</v>
      </c>
      <c r="B60" s="156" t="s">
        <v>294</v>
      </c>
      <c r="C60" s="156" t="s">
        <v>354</v>
      </c>
      <c r="D60" s="159">
        <v>1.831</v>
      </c>
      <c r="E60" s="159">
        <f t="shared" si="2"/>
        <v>0.11948171949268228</v>
      </c>
      <c r="F60" s="159">
        <f t="shared" si="1"/>
        <v>2.4018318460602876E-2</v>
      </c>
    </row>
    <row r="61" spans="1:6" ht="15" customHeight="1" x14ac:dyDescent="0.35">
      <c r="A61" s="122" t="s">
        <v>124</v>
      </c>
      <c r="B61" s="31" t="s">
        <v>295</v>
      </c>
      <c r="C61" s="31" t="s">
        <v>35</v>
      </c>
      <c r="D61" s="139">
        <v>1.794</v>
      </c>
      <c r="E61" s="139">
        <f t="shared" si="2"/>
        <v>0.11706728824132827</v>
      </c>
      <c r="F61" s="139">
        <f t="shared" si="1"/>
        <v>2.3532967404872505E-2</v>
      </c>
    </row>
    <row r="62" spans="1:6" ht="23.25" customHeight="1" thickBot="1" x14ac:dyDescent="0.4">
      <c r="A62" s="134" t="s">
        <v>242</v>
      </c>
      <c r="B62" s="134"/>
      <c r="C62" s="145"/>
      <c r="D62" s="145">
        <f>SUM(D4:D61)</f>
        <v>1407.8129999999992</v>
      </c>
      <c r="E62" s="145">
        <f t="shared" si="2"/>
        <v>91.866694682769761</v>
      </c>
      <c r="F62" s="145">
        <f t="shared" si="1"/>
        <v>18.467122319484812</v>
      </c>
    </row>
    <row r="63" spans="1:6" ht="16.5" customHeight="1" thickBot="1" x14ac:dyDescent="0.4">
      <c r="A63" s="134" t="s">
        <v>243</v>
      </c>
      <c r="B63" s="134"/>
      <c r="C63" s="145"/>
      <c r="D63" s="160">
        <f>D64-D62</f>
        <v>124.63900000000103</v>
      </c>
      <c r="E63" s="160">
        <f t="shared" si="2"/>
        <v>8.1333053172302314</v>
      </c>
      <c r="F63" s="160">
        <f t="shared" si="1"/>
        <v>1.6349640604102167</v>
      </c>
    </row>
    <row r="64" spans="1:6" ht="15" customHeight="1" thickBot="1" x14ac:dyDescent="0.4">
      <c r="A64" s="163" t="s">
        <v>244</v>
      </c>
      <c r="B64" s="163"/>
      <c r="C64" s="33"/>
      <c r="D64" s="145">
        <f>D66-D65</f>
        <v>1532.4520000000002</v>
      </c>
      <c r="E64" s="145">
        <f t="shared" si="2"/>
        <v>100</v>
      </c>
      <c r="F64" s="145">
        <f t="shared" si="1"/>
        <v>20.102086379895031</v>
      </c>
    </row>
    <row r="65" spans="1:6" ht="16.5" customHeight="1" thickBot="1" x14ac:dyDescent="0.4">
      <c r="A65" s="134" t="s">
        <v>245</v>
      </c>
      <c r="B65" s="134"/>
      <c r="C65" s="145"/>
      <c r="D65" s="145">
        <v>6090.8959999999997</v>
      </c>
      <c r="E65" s="145"/>
      <c r="F65" s="145">
        <f t="shared" si="1"/>
        <v>79.897913620104958</v>
      </c>
    </row>
    <row r="66" spans="1:6" ht="18.75" customHeight="1" thickBot="1" x14ac:dyDescent="0.4">
      <c r="A66" s="36" t="s">
        <v>181</v>
      </c>
      <c r="B66" s="36"/>
      <c r="C66" s="32"/>
      <c r="D66" s="145">
        <v>7623.348</v>
      </c>
      <c r="E66" s="145"/>
      <c r="F66" s="145">
        <f t="shared" si="1"/>
        <v>100</v>
      </c>
    </row>
    <row r="67" spans="1:6" ht="13.9" customHeight="1" x14ac:dyDescent="0.35">
      <c r="A67" s="44"/>
      <c r="B67" s="44"/>
      <c r="C67" s="44"/>
      <c r="D67" s="161"/>
      <c r="E67" s="162"/>
      <c r="F67" s="162"/>
    </row>
    <row r="68" spans="1:6" ht="13.9" customHeight="1" x14ac:dyDescent="0.35">
      <c r="A68" s="44"/>
      <c r="B68" s="44"/>
      <c r="C68" s="44"/>
      <c r="D68" s="161"/>
      <c r="E68" s="162"/>
      <c r="F68" s="162"/>
    </row>
    <row r="69" spans="1:6" ht="13.9" customHeight="1" x14ac:dyDescent="0.35">
      <c r="A69" s="44"/>
      <c r="B69" s="44"/>
      <c r="C69" s="44"/>
      <c r="D69" s="161"/>
      <c r="E69" s="162"/>
      <c r="F69" s="162"/>
    </row>
    <row r="70" spans="1:6" ht="13.9" customHeight="1" x14ac:dyDescent="0.35">
      <c r="A70" s="44"/>
      <c r="B70" s="44"/>
      <c r="C70" s="44"/>
      <c r="D70" s="161"/>
      <c r="E70" s="162"/>
      <c r="F70" s="162"/>
    </row>
    <row r="71" spans="1:6" ht="13.9" customHeight="1" x14ac:dyDescent="0.35">
      <c r="A71" s="44"/>
      <c r="B71" s="44"/>
      <c r="C71" s="44"/>
      <c r="D71" s="161"/>
      <c r="E71" s="162"/>
      <c r="F71" s="162"/>
    </row>
    <row r="72" spans="1:6" ht="13.9" customHeight="1" x14ac:dyDescent="0.35">
      <c r="A72" s="44"/>
      <c r="B72" s="44"/>
      <c r="C72" s="44"/>
      <c r="D72" s="161"/>
      <c r="E72" s="162"/>
      <c r="F72" s="162"/>
    </row>
    <row r="73" spans="1:6" ht="13.9" customHeight="1" x14ac:dyDescent="0.35">
      <c r="A73" s="6"/>
      <c r="B73" s="6"/>
      <c r="C73" s="6"/>
      <c r="D73" s="158"/>
    </row>
  </sheetData>
  <sortState ref="B1:E1338">
    <sortCondition descending="1" ref="D1:D13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Revision </vt:lpstr>
      <vt:lpstr>Table 1.0 </vt:lpstr>
      <vt:lpstr>2.1</vt:lpstr>
      <vt:lpstr>2.2</vt:lpstr>
      <vt:lpstr>2.3</vt:lpstr>
      <vt:lpstr>3.1</vt:lpstr>
      <vt:lpstr>3.2</vt:lpstr>
      <vt:lpstr>4.1</vt:lpstr>
      <vt:lpstr>4.2</vt:lpstr>
      <vt:lpstr>Table C1</vt:lpstr>
      <vt:lpstr>Table C2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Zibo Albert</dc:creator>
  <cp:lastModifiedBy>Kefilwe Buthani</cp:lastModifiedBy>
  <dcterms:created xsi:type="dcterms:W3CDTF">2025-06-06T09:28:33Z</dcterms:created>
  <dcterms:modified xsi:type="dcterms:W3CDTF">2025-06-25T12:30:32Z</dcterms:modified>
</cp:coreProperties>
</file>